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trlProps/ctrlProp2.xml" ContentType="application/vnd.ms-excel.controlproperti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345" windowWidth="14880" windowHeight="7605"/>
  </bookViews>
  <sheets>
    <sheet name="Intro" sheetId="10" r:id="rId1"/>
    <sheet name="Paraméterek" sheetId="4" r:id="rId2"/>
    <sheet name="Futtatási eredmény" sheetId="9" r:id="rId3"/>
    <sheet name="Pü. kimutatások" sheetId="5" r:id="rId4"/>
    <sheet name="Orosz hitel" sheetId="3" r:id="rId5"/>
    <sheet name="CAPEX&amp;Depr" sheetId="7" r:id="rId6"/>
    <sheet name="Paks1 " sheetId="6" r:id="rId7"/>
  </sheets>
  <definedNames>
    <definedName name="solver_cvg" localSheetId="3" hidden="1">0.0001</definedName>
    <definedName name="solver_drv" localSheetId="3" hidden="1">2</definedName>
    <definedName name="solver_eng" localSheetId="3" hidden="1">1</definedName>
    <definedName name="solver_est" localSheetId="3" hidden="1">1</definedName>
    <definedName name="solver_itr" localSheetId="3" hidden="1">2147483647</definedName>
    <definedName name="solver_lhs1" localSheetId="3" hidden="1">'Pü. kimutatások'!#REF!</definedName>
    <definedName name="solver_lhs2" localSheetId="3" hidden="1">'Pü. kimutatások'!#REF!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0</definedName>
    <definedName name="solver_nwt" localSheetId="3" hidden="1">1</definedName>
    <definedName name="solver_opt" localSheetId="3" hidden="1">'Pü. kimutatások'!$D$104</definedName>
    <definedName name="solver_pre" localSheetId="3" hidden="1">0.000001</definedName>
    <definedName name="solver_rbv" localSheetId="3" hidden="1">2</definedName>
    <definedName name="solver_rel1" localSheetId="3" hidden="1">2</definedName>
    <definedName name="solver_rel2" localSheetId="3" hidden="1">2</definedName>
    <definedName name="solver_rhs1" localSheetId="3" hidden="1">0</definedName>
    <definedName name="solver_rhs2" localSheetId="3" hidden="1">0</definedName>
    <definedName name="solver_rlx" localSheetId="3" hidden="1">2</definedName>
    <definedName name="solver_rsd" localSheetId="3" hidden="1">0</definedName>
    <definedName name="solver_scl" localSheetId="3" hidden="1">2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1</definedName>
    <definedName name="solver_val" localSheetId="3" hidden="1">0</definedName>
    <definedName name="solver_ver" localSheetId="3" hidden="1">3</definedName>
  </definedNames>
  <calcPr calcId="145621"/>
</workbook>
</file>

<file path=xl/calcChain.xml><?xml version="1.0" encoding="utf-8"?>
<calcChain xmlns="http://schemas.openxmlformats.org/spreadsheetml/2006/main">
  <c r="E2" i="7" l="1"/>
  <c r="F2" i="7"/>
  <c r="G2" i="7"/>
  <c r="H2" i="7"/>
  <c r="I2" i="7"/>
  <c r="J2" i="7"/>
  <c r="K2" i="7"/>
  <c r="L2" i="7"/>
  <c r="C2" i="7"/>
  <c r="D2" i="7"/>
  <c r="B2" i="7"/>
  <c r="N4" i="9" l="1"/>
  <c r="N5" i="9"/>
  <c r="N6" i="9"/>
  <c r="N7" i="9"/>
  <c r="N3" i="9"/>
  <c r="D37" i="6" l="1"/>
  <c r="E37" i="6"/>
  <c r="F37" i="6"/>
  <c r="G37" i="6"/>
  <c r="H37" i="6"/>
  <c r="I37" i="6"/>
  <c r="J37" i="6"/>
  <c r="K37" i="6"/>
  <c r="L37" i="6"/>
  <c r="M37" i="6"/>
  <c r="N37" i="6"/>
  <c r="D38" i="6"/>
  <c r="E38" i="6"/>
  <c r="F38" i="6"/>
  <c r="G38" i="6"/>
  <c r="H38" i="6"/>
  <c r="I38" i="6"/>
  <c r="J38" i="6"/>
  <c r="K38" i="6"/>
  <c r="L38" i="6"/>
  <c r="M38" i="6"/>
  <c r="N38" i="6"/>
  <c r="D39" i="6"/>
  <c r="E39" i="6"/>
  <c r="F39" i="6"/>
  <c r="G39" i="6"/>
  <c r="H39" i="6"/>
  <c r="I39" i="6"/>
  <c r="J39" i="6"/>
  <c r="K39" i="6"/>
  <c r="L39" i="6"/>
  <c r="M39" i="6"/>
  <c r="N39" i="6"/>
  <c r="D40" i="6"/>
  <c r="E40" i="6"/>
  <c r="F40" i="6"/>
  <c r="G40" i="6"/>
  <c r="H40" i="6"/>
  <c r="I40" i="6"/>
  <c r="J40" i="6"/>
  <c r="K40" i="6"/>
  <c r="L40" i="6"/>
  <c r="M40" i="6"/>
  <c r="N40" i="6"/>
  <c r="D41" i="6"/>
  <c r="E41" i="6"/>
  <c r="F41" i="6"/>
  <c r="G41" i="6"/>
  <c r="H41" i="6"/>
  <c r="I41" i="6"/>
  <c r="J41" i="6"/>
  <c r="K41" i="6"/>
  <c r="L41" i="6"/>
  <c r="M41" i="6"/>
  <c r="N41" i="6"/>
  <c r="C41" i="6"/>
  <c r="C40" i="6"/>
  <c r="C39" i="6"/>
  <c r="C38" i="6"/>
  <c r="C37" i="6"/>
  <c r="O33" i="6" l="1"/>
  <c r="P33" i="6"/>
  <c r="D33" i="6"/>
  <c r="E33" i="6"/>
  <c r="F33" i="6"/>
  <c r="G33" i="6"/>
  <c r="H33" i="6"/>
  <c r="I33" i="6"/>
  <c r="J33" i="6"/>
  <c r="K33" i="6"/>
  <c r="L33" i="6"/>
  <c r="M33" i="6"/>
  <c r="N33" i="6"/>
  <c r="C33" i="6"/>
  <c r="P30" i="6"/>
  <c r="P31" i="6"/>
  <c r="P32" i="6"/>
  <c r="P29" i="6"/>
  <c r="O31" i="6"/>
  <c r="O32" i="6"/>
  <c r="D32" i="6"/>
  <c r="E32" i="6"/>
  <c r="F32" i="6"/>
  <c r="G32" i="6"/>
  <c r="H32" i="6"/>
  <c r="I32" i="6"/>
  <c r="J32" i="6"/>
  <c r="K32" i="6"/>
  <c r="L32" i="6"/>
  <c r="M32" i="6"/>
  <c r="N32" i="6"/>
  <c r="C32" i="6"/>
  <c r="D31" i="6"/>
  <c r="E31" i="6"/>
  <c r="F31" i="6"/>
  <c r="G31" i="6"/>
  <c r="H31" i="6"/>
  <c r="I31" i="6"/>
  <c r="J31" i="6"/>
  <c r="K31" i="6"/>
  <c r="L31" i="6"/>
  <c r="M31" i="6"/>
  <c r="N31" i="6"/>
  <c r="C31" i="6"/>
  <c r="J30" i="6"/>
  <c r="K30" i="6"/>
  <c r="L30" i="6"/>
  <c r="J29" i="6"/>
  <c r="K29" i="6"/>
  <c r="L29" i="6"/>
  <c r="F11" i="6"/>
  <c r="G11" i="6"/>
  <c r="H11" i="6"/>
  <c r="I11" i="6"/>
  <c r="J11" i="6"/>
  <c r="K11" i="6"/>
  <c r="L11" i="6"/>
  <c r="M11" i="6"/>
  <c r="N11" i="6"/>
  <c r="C11" i="6"/>
  <c r="D11" i="6"/>
  <c r="E11" i="6"/>
  <c r="C15" i="6"/>
  <c r="D15" i="6"/>
  <c r="E15" i="6"/>
  <c r="F15" i="6"/>
  <c r="G15" i="6"/>
  <c r="H15" i="6"/>
  <c r="I15" i="6"/>
  <c r="M15" i="6"/>
  <c r="N15" i="6"/>
  <c r="D19" i="6" l="1"/>
  <c r="C19" i="6"/>
  <c r="E19" i="6"/>
  <c r="F19" i="6"/>
  <c r="G19" i="6"/>
  <c r="I19" i="6"/>
  <c r="H19" i="6"/>
  <c r="M19" i="6"/>
  <c r="N19" i="6"/>
  <c r="D9" i="5"/>
  <c r="L23" i="3"/>
  <c r="M23" i="3"/>
  <c r="D23" i="3"/>
  <c r="E23" i="3"/>
  <c r="F23" i="3"/>
  <c r="G23" i="3"/>
  <c r="H23" i="3"/>
  <c r="I23" i="3"/>
  <c r="J23" i="3"/>
  <c r="K23" i="3"/>
  <c r="C23" i="3"/>
  <c r="N30" i="6" l="1"/>
  <c r="N29" i="6"/>
  <c r="G30" i="6"/>
  <c r="G29" i="6"/>
  <c r="M30" i="6"/>
  <c r="M29" i="6"/>
  <c r="F30" i="6"/>
  <c r="F29" i="6"/>
  <c r="E30" i="6"/>
  <c r="E29" i="6"/>
  <c r="H29" i="6"/>
  <c r="H30" i="6"/>
  <c r="I30" i="6"/>
  <c r="I29" i="6"/>
  <c r="C30" i="6"/>
  <c r="C29" i="6"/>
  <c r="D30" i="6"/>
  <c r="D29" i="6"/>
  <c r="E154" i="5"/>
  <c r="F154" i="5" s="1"/>
  <c r="G154" i="5" s="1"/>
  <c r="H154" i="5" s="1"/>
  <c r="I154" i="5" s="1"/>
  <c r="J154" i="5" s="1"/>
  <c r="K154" i="5" s="1"/>
  <c r="L154" i="5" s="1"/>
  <c r="M154" i="5" s="1"/>
  <c r="N154" i="5" s="1"/>
  <c r="O154" i="5" s="1"/>
  <c r="P154" i="5" s="1"/>
  <c r="Q154" i="5" s="1"/>
  <c r="R154" i="5" s="1"/>
  <c r="S154" i="5" s="1"/>
  <c r="T154" i="5" s="1"/>
  <c r="U154" i="5" s="1"/>
  <c r="V154" i="5" s="1"/>
  <c r="W154" i="5" s="1"/>
  <c r="X154" i="5" s="1"/>
  <c r="Y154" i="5" s="1"/>
  <c r="Z154" i="5" s="1"/>
  <c r="AA154" i="5" s="1"/>
  <c r="AB154" i="5" s="1"/>
  <c r="AC154" i="5" s="1"/>
  <c r="AD154" i="5" s="1"/>
  <c r="AE154" i="5" s="1"/>
  <c r="AF154" i="5" s="1"/>
  <c r="AG154" i="5" s="1"/>
  <c r="AH154" i="5" s="1"/>
  <c r="AI154" i="5" s="1"/>
  <c r="AJ154" i="5" s="1"/>
  <c r="AK154" i="5" s="1"/>
  <c r="AL154" i="5" s="1"/>
  <c r="AM154" i="5" s="1"/>
  <c r="AN154" i="5" s="1"/>
  <c r="AO154" i="5" s="1"/>
  <c r="AP154" i="5" s="1"/>
  <c r="AQ154" i="5" s="1"/>
  <c r="AR154" i="5" s="1"/>
  <c r="AS154" i="5" s="1"/>
  <c r="AT154" i="5" s="1"/>
  <c r="AU154" i="5" s="1"/>
  <c r="AV154" i="5" s="1"/>
  <c r="AW154" i="5" s="1"/>
  <c r="AX154" i="5" s="1"/>
  <c r="AY154" i="5" s="1"/>
  <c r="AZ154" i="5" s="1"/>
  <c r="BA154" i="5" s="1"/>
  <c r="BB154" i="5" s="1"/>
  <c r="BC154" i="5" s="1"/>
  <c r="BD154" i="5" s="1"/>
  <c r="BE154" i="5" s="1"/>
  <c r="BF154" i="5" s="1"/>
  <c r="BG154" i="5" s="1"/>
  <c r="BH154" i="5" s="1"/>
  <c r="BI154" i="5" s="1"/>
  <c r="BJ154" i="5" s="1"/>
  <c r="BK154" i="5" s="1"/>
  <c r="BL154" i="5" s="1"/>
  <c r="BM154" i="5" s="1"/>
  <c r="BN154" i="5" s="1"/>
  <c r="BO154" i="5" s="1"/>
  <c r="BP154" i="5" s="1"/>
  <c r="BQ154" i="5" s="1"/>
  <c r="BR154" i="5" s="1"/>
  <c r="BS154" i="5" s="1"/>
  <c r="BT154" i="5" s="1"/>
  <c r="BU154" i="5" s="1"/>
  <c r="BV154" i="5" s="1"/>
  <c r="E155" i="5"/>
  <c r="F155" i="5" s="1"/>
  <c r="G155" i="5" s="1"/>
  <c r="H155" i="5" s="1"/>
  <c r="I155" i="5" s="1"/>
  <c r="J155" i="5" s="1"/>
  <c r="K155" i="5" s="1"/>
  <c r="L155" i="5" s="1"/>
  <c r="M155" i="5" s="1"/>
  <c r="N155" i="5" s="1"/>
  <c r="O155" i="5" s="1"/>
  <c r="P155" i="5" s="1"/>
  <c r="Q155" i="5" s="1"/>
  <c r="R155" i="5" s="1"/>
  <c r="S155" i="5" s="1"/>
  <c r="T155" i="5" s="1"/>
  <c r="U155" i="5" s="1"/>
  <c r="V155" i="5" s="1"/>
  <c r="W155" i="5" s="1"/>
  <c r="X155" i="5" s="1"/>
  <c r="Y155" i="5" s="1"/>
  <c r="Z155" i="5" s="1"/>
  <c r="AA155" i="5" s="1"/>
  <c r="AB155" i="5" s="1"/>
  <c r="AC155" i="5" s="1"/>
  <c r="AD155" i="5" s="1"/>
  <c r="AE155" i="5" s="1"/>
  <c r="AF155" i="5" s="1"/>
  <c r="AG155" i="5" s="1"/>
  <c r="AH155" i="5" s="1"/>
  <c r="AI155" i="5" s="1"/>
  <c r="AJ155" i="5" s="1"/>
  <c r="AK155" i="5" s="1"/>
  <c r="AL155" i="5" s="1"/>
  <c r="AM155" i="5" s="1"/>
  <c r="AN155" i="5" s="1"/>
  <c r="AO155" i="5" s="1"/>
  <c r="AP155" i="5" s="1"/>
  <c r="AQ155" i="5" s="1"/>
  <c r="AR155" i="5" s="1"/>
  <c r="AS155" i="5" s="1"/>
  <c r="AT155" i="5" s="1"/>
  <c r="AU155" i="5" s="1"/>
  <c r="AV155" i="5" s="1"/>
  <c r="AW155" i="5" s="1"/>
  <c r="AX155" i="5" s="1"/>
  <c r="AY155" i="5" s="1"/>
  <c r="AZ155" i="5" s="1"/>
  <c r="BA155" i="5" s="1"/>
  <c r="BB155" i="5" s="1"/>
  <c r="BC155" i="5" s="1"/>
  <c r="BD155" i="5" s="1"/>
  <c r="BE155" i="5" s="1"/>
  <c r="BF155" i="5" s="1"/>
  <c r="BG155" i="5" s="1"/>
  <c r="BH155" i="5" s="1"/>
  <c r="BI155" i="5" s="1"/>
  <c r="BJ155" i="5" s="1"/>
  <c r="BK155" i="5" s="1"/>
  <c r="BL155" i="5" s="1"/>
  <c r="BM155" i="5" s="1"/>
  <c r="BN155" i="5" s="1"/>
  <c r="BO155" i="5" s="1"/>
  <c r="BP155" i="5" s="1"/>
  <c r="BQ155" i="5" s="1"/>
  <c r="BR155" i="5" s="1"/>
  <c r="BS155" i="5" s="1"/>
  <c r="BT155" i="5" s="1"/>
  <c r="BU155" i="5" s="1"/>
  <c r="BV155" i="5" s="1"/>
  <c r="E153" i="5"/>
  <c r="F153" i="5" s="1"/>
  <c r="G153" i="5" s="1"/>
  <c r="H153" i="5" s="1"/>
  <c r="I153" i="5" s="1"/>
  <c r="J153" i="5" s="1"/>
  <c r="K153" i="5" s="1"/>
  <c r="L153" i="5" s="1"/>
  <c r="M153" i="5" s="1"/>
  <c r="N153" i="5" s="1"/>
  <c r="O153" i="5" s="1"/>
  <c r="P153" i="5" s="1"/>
  <c r="Q153" i="5" s="1"/>
  <c r="R153" i="5" s="1"/>
  <c r="S153" i="5" s="1"/>
  <c r="T153" i="5" s="1"/>
  <c r="U153" i="5" s="1"/>
  <c r="V153" i="5" s="1"/>
  <c r="W153" i="5" s="1"/>
  <c r="X153" i="5" s="1"/>
  <c r="Y153" i="5" s="1"/>
  <c r="Z153" i="5" s="1"/>
  <c r="AA153" i="5" s="1"/>
  <c r="AB153" i="5" s="1"/>
  <c r="AC153" i="5" s="1"/>
  <c r="AD153" i="5" s="1"/>
  <c r="AE153" i="5" s="1"/>
  <c r="AF153" i="5" s="1"/>
  <c r="AG153" i="5" s="1"/>
  <c r="AH153" i="5" s="1"/>
  <c r="AI153" i="5" s="1"/>
  <c r="AJ153" i="5" s="1"/>
  <c r="AK153" i="5" s="1"/>
  <c r="AL153" i="5" s="1"/>
  <c r="AM153" i="5" s="1"/>
  <c r="AN153" i="5" s="1"/>
  <c r="AO153" i="5" s="1"/>
  <c r="AP153" i="5" s="1"/>
  <c r="AQ153" i="5" s="1"/>
  <c r="AR153" i="5" s="1"/>
  <c r="AS153" i="5" s="1"/>
  <c r="AT153" i="5" s="1"/>
  <c r="AU153" i="5" s="1"/>
  <c r="AV153" i="5" s="1"/>
  <c r="AW153" i="5" s="1"/>
  <c r="AX153" i="5" s="1"/>
  <c r="AY153" i="5" s="1"/>
  <c r="AZ153" i="5" s="1"/>
  <c r="BA153" i="5" s="1"/>
  <c r="BB153" i="5" s="1"/>
  <c r="BC153" i="5" s="1"/>
  <c r="BD153" i="5" s="1"/>
  <c r="BE153" i="5" s="1"/>
  <c r="BF153" i="5" s="1"/>
  <c r="BG153" i="5" s="1"/>
  <c r="BH153" i="5" s="1"/>
  <c r="BI153" i="5" s="1"/>
  <c r="BJ153" i="5" s="1"/>
  <c r="BK153" i="5" s="1"/>
  <c r="BL153" i="5" s="1"/>
  <c r="BM153" i="5" s="1"/>
  <c r="BN153" i="5" s="1"/>
  <c r="BO153" i="5" s="1"/>
  <c r="BP153" i="5" s="1"/>
  <c r="BQ153" i="5" s="1"/>
  <c r="BR153" i="5" s="1"/>
  <c r="BS153" i="5" s="1"/>
  <c r="BT153" i="5" s="1"/>
  <c r="BU153" i="5" s="1"/>
  <c r="BV153" i="5" s="1"/>
  <c r="O29" i="6" l="1"/>
  <c r="O30" i="6"/>
  <c r="J15" i="6"/>
  <c r="K15" i="6"/>
  <c r="L15" i="6"/>
  <c r="J19" i="6" l="1"/>
  <c r="K19" i="6"/>
  <c r="L19" i="6"/>
  <c r="S27" i="6"/>
  <c r="T27" i="6" s="1"/>
  <c r="F5" i="9"/>
  <c r="F9" i="9"/>
  <c r="B177" i="5"/>
  <c r="E169" i="5"/>
  <c r="F169" i="5"/>
  <c r="G169" i="5"/>
  <c r="H169" i="5"/>
  <c r="I169" i="5"/>
  <c r="J169" i="5"/>
  <c r="K169" i="5"/>
  <c r="L169" i="5"/>
  <c r="M169" i="5"/>
  <c r="N169" i="5"/>
  <c r="D169" i="5"/>
  <c r="S24" i="6"/>
  <c r="T23" i="6"/>
  <c r="T24" i="6" s="1"/>
  <c r="C26" i="4" s="1"/>
  <c r="C4" i="9" l="1"/>
  <c r="C5" i="9"/>
  <c r="C6" i="9"/>
  <c r="C7" i="9"/>
  <c r="C8" i="9"/>
  <c r="F3" i="9"/>
  <c r="F4" i="9"/>
  <c r="F6" i="9"/>
  <c r="F7" i="9"/>
  <c r="F8" i="9"/>
  <c r="I4" i="9"/>
  <c r="I5" i="9"/>
  <c r="I6" i="9"/>
  <c r="I7" i="9"/>
  <c r="I8" i="9"/>
  <c r="I9" i="9"/>
  <c r="C3" i="9"/>
  <c r="BT27" i="5"/>
  <c r="BT127" i="5" s="1"/>
  <c r="BU27" i="5"/>
  <c r="BV27" i="5"/>
  <c r="BT42" i="5"/>
  <c r="BU42" i="5"/>
  <c r="BV42" i="5"/>
  <c r="BT53" i="5"/>
  <c r="BU53" i="5"/>
  <c r="BV53" i="5"/>
  <c r="BV125" i="5" s="1"/>
  <c r="BV64" i="5"/>
  <c r="BV63" i="5" s="1"/>
  <c r="BT71" i="5"/>
  <c r="BT18" i="5" s="1"/>
  <c r="BT19" i="5" s="1"/>
  <c r="BU71" i="5"/>
  <c r="BU18" i="5" s="1"/>
  <c r="BU19" i="5" s="1"/>
  <c r="BV71" i="5"/>
  <c r="BT73" i="5"/>
  <c r="BU73" i="5"/>
  <c r="BU117" i="5" s="1"/>
  <c r="BV73" i="5"/>
  <c r="BT76" i="5"/>
  <c r="BU118" i="5" s="1"/>
  <c r="BU76" i="5"/>
  <c r="BV76" i="5"/>
  <c r="BV118" i="5" s="1"/>
  <c r="BT91" i="5"/>
  <c r="BU91" i="5"/>
  <c r="BV91" i="5"/>
  <c r="BT96" i="5"/>
  <c r="BT21" i="5" s="1"/>
  <c r="BT22" i="5" s="1"/>
  <c r="BU96" i="5"/>
  <c r="BU21" i="5" s="1"/>
  <c r="BU22" i="5" s="1"/>
  <c r="BV96" i="5"/>
  <c r="BT113" i="5"/>
  <c r="BU113" i="5"/>
  <c r="BV113" i="5"/>
  <c r="BV117" i="5"/>
  <c r="BT121" i="5"/>
  <c r="BU121" i="5"/>
  <c r="BV121" i="5"/>
  <c r="BU125" i="5"/>
  <c r="BU127" i="5"/>
  <c r="BV127" i="5"/>
  <c r="BT131" i="5"/>
  <c r="BU131" i="5"/>
  <c r="BV131" i="5"/>
  <c r="BT132" i="5"/>
  <c r="BU132" i="5"/>
  <c r="BV132" i="5"/>
  <c r="BV133" i="5"/>
  <c r="BM27" i="5"/>
  <c r="BN27" i="5"/>
  <c r="BO27" i="5"/>
  <c r="BP27" i="5"/>
  <c r="BQ27" i="5"/>
  <c r="BR27" i="5"/>
  <c r="BS27" i="5"/>
  <c r="BM42" i="5"/>
  <c r="BN42" i="5"/>
  <c r="BO42" i="5"/>
  <c r="BP42" i="5"/>
  <c r="BQ42" i="5"/>
  <c r="BR42" i="5"/>
  <c r="BS42" i="5"/>
  <c r="BM53" i="5"/>
  <c r="BN53" i="5"/>
  <c r="BO53" i="5"/>
  <c r="BP53" i="5"/>
  <c r="BQ125" i="5" s="1"/>
  <c r="BQ53" i="5"/>
  <c r="BR53" i="5"/>
  <c r="BS53" i="5"/>
  <c r="BM71" i="5"/>
  <c r="BM18" i="5" s="1"/>
  <c r="BM19" i="5" s="1"/>
  <c r="BN71" i="5"/>
  <c r="BN18" i="5" s="1"/>
  <c r="BN19" i="5" s="1"/>
  <c r="BO71" i="5"/>
  <c r="BO18" i="5" s="1"/>
  <c r="BO19" i="5" s="1"/>
  <c r="BP71" i="5"/>
  <c r="BP18" i="5" s="1"/>
  <c r="BP19" i="5" s="1"/>
  <c r="BQ71" i="5"/>
  <c r="BQ18" i="5" s="1"/>
  <c r="BQ19" i="5" s="1"/>
  <c r="BR71" i="5"/>
  <c r="BR18" i="5" s="1"/>
  <c r="BR19" i="5" s="1"/>
  <c r="BS71" i="5"/>
  <c r="BS18" i="5" s="1"/>
  <c r="BS19" i="5" s="1"/>
  <c r="BM73" i="5"/>
  <c r="BN73" i="5"/>
  <c r="BN117" i="5" s="1"/>
  <c r="BO73" i="5"/>
  <c r="BP73" i="5"/>
  <c r="BP117" i="5" s="1"/>
  <c r="BQ73" i="5"/>
  <c r="BR73" i="5"/>
  <c r="BR117" i="5" s="1"/>
  <c r="BS73" i="5"/>
  <c r="BT117" i="5" s="1"/>
  <c r="BM76" i="5"/>
  <c r="BN76" i="5"/>
  <c r="BO76" i="5"/>
  <c r="BO118" i="5" s="1"/>
  <c r="BP76" i="5"/>
  <c r="BQ76" i="5"/>
  <c r="BQ118" i="5" s="1"/>
  <c r="BR76" i="5"/>
  <c r="BS76" i="5"/>
  <c r="BS118" i="5" s="1"/>
  <c r="BM91" i="5"/>
  <c r="BN91" i="5"/>
  <c r="BN133" i="5" s="1"/>
  <c r="BO91" i="5"/>
  <c r="BP91" i="5"/>
  <c r="BQ91" i="5"/>
  <c r="BR91" i="5"/>
  <c r="BR133" i="5" s="1"/>
  <c r="BS91" i="5"/>
  <c r="BT133" i="5" s="1"/>
  <c r="BM96" i="5"/>
  <c r="BM21" i="5" s="1"/>
  <c r="BM22" i="5" s="1"/>
  <c r="BN96" i="5"/>
  <c r="BN21" i="5" s="1"/>
  <c r="BN22" i="5" s="1"/>
  <c r="BO96" i="5"/>
  <c r="BO21" i="5" s="1"/>
  <c r="BO22" i="5" s="1"/>
  <c r="BP96" i="5"/>
  <c r="BP21" i="5" s="1"/>
  <c r="BP22" i="5" s="1"/>
  <c r="BQ96" i="5"/>
  <c r="BQ21" i="5" s="1"/>
  <c r="BQ22" i="5" s="1"/>
  <c r="BR96" i="5"/>
  <c r="BR21" i="5" s="1"/>
  <c r="BR22" i="5" s="1"/>
  <c r="BS96" i="5"/>
  <c r="BS21" i="5" s="1"/>
  <c r="BS22" i="5" s="1"/>
  <c r="BM113" i="5"/>
  <c r="BN113" i="5"/>
  <c r="BO113" i="5"/>
  <c r="BP113" i="5"/>
  <c r="BQ113" i="5"/>
  <c r="BR113" i="5"/>
  <c r="BS113" i="5"/>
  <c r="BO117" i="5"/>
  <c r="BS117" i="5"/>
  <c r="BP118" i="5"/>
  <c r="BM121" i="5"/>
  <c r="BN121" i="5"/>
  <c r="BO121" i="5"/>
  <c r="BP121" i="5"/>
  <c r="BQ121" i="5"/>
  <c r="BR121" i="5"/>
  <c r="BS121" i="5"/>
  <c r="BN125" i="5"/>
  <c r="BP125" i="5"/>
  <c r="BR125" i="5"/>
  <c r="BM127" i="5"/>
  <c r="BN127" i="5"/>
  <c r="BO127" i="5"/>
  <c r="BP127" i="5"/>
  <c r="BQ127" i="5"/>
  <c r="BR127" i="5"/>
  <c r="BS127" i="5"/>
  <c r="BM131" i="5"/>
  <c r="BN131" i="5"/>
  <c r="BO131" i="5"/>
  <c r="BP131" i="5"/>
  <c r="BQ131" i="5"/>
  <c r="BR131" i="5"/>
  <c r="BS131" i="5"/>
  <c r="BM132" i="5"/>
  <c r="BN132" i="5"/>
  <c r="BO132" i="5"/>
  <c r="BP132" i="5"/>
  <c r="BQ132" i="5"/>
  <c r="BR132" i="5"/>
  <c r="BS132" i="5"/>
  <c r="BP133" i="5"/>
  <c r="C6" i="4"/>
  <c r="B6" i="4"/>
  <c r="V113" i="5"/>
  <c r="W113" i="5"/>
  <c r="X113" i="5"/>
  <c r="Y113" i="5"/>
  <c r="Z113" i="5"/>
  <c r="V121" i="5"/>
  <c r="W121" i="5"/>
  <c r="X121" i="5"/>
  <c r="Y121" i="5"/>
  <c r="Z121" i="5"/>
  <c r="V131" i="5"/>
  <c r="W131" i="5"/>
  <c r="X131" i="5"/>
  <c r="Y131" i="5"/>
  <c r="Z131" i="5"/>
  <c r="V132" i="5"/>
  <c r="W132" i="5"/>
  <c r="X132" i="5"/>
  <c r="Y132" i="5"/>
  <c r="Z132" i="5"/>
  <c r="BN118" i="5" l="1"/>
  <c r="BS125" i="5"/>
  <c r="BO125" i="5"/>
  <c r="BV18" i="5"/>
  <c r="BV19" i="5" s="1"/>
  <c r="F149" i="5"/>
  <c r="F150" i="5"/>
  <c r="F148" i="5"/>
  <c r="BQ133" i="5"/>
  <c r="BT125" i="5"/>
  <c r="BR118" i="5"/>
  <c r="BQ117" i="5"/>
  <c r="BO133" i="5"/>
  <c r="BS133" i="5"/>
  <c r="BU133" i="5"/>
  <c r="BS144" i="5"/>
  <c r="BR144" i="5"/>
  <c r="BQ144" i="5"/>
  <c r="BQ134" i="5"/>
  <c r="BQ175" i="5" s="1"/>
  <c r="BO144" i="5"/>
  <c r="BN144" i="5"/>
  <c r="BV144" i="5"/>
  <c r="BV134" i="5"/>
  <c r="BV175" i="5" s="1"/>
  <c r="BU144" i="5"/>
  <c r="BU134" i="5"/>
  <c r="BU175" i="5" s="1"/>
  <c r="BT144" i="5"/>
  <c r="BS23" i="5"/>
  <c r="BS135" i="5" s="1"/>
  <c r="BS134" i="5"/>
  <c r="BS175" i="5" s="1"/>
  <c r="BR134" i="5"/>
  <c r="BR175" i="5" s="1"/>
  <c r="BQ23" i="5"/>
  <c r="BQ135" i="5" s="1"/>
  <c r="BP134" i="5"/>
  <c r="BP175" i="5" s="1"/>
  <c r="BO23" i="5"/>
  <c r="BO135" i="5" s="1"/>
  <c r="BP144" i="5"/>
  <c r="BN134" i="5"/>
  <c r="BN175" i="5" s="1"/>
  <c r="BO134" i="5"/>
  <c r="BO175" i="5" s="1"/>
  <c r="BM23" i="5"/>
  <c r="BM135" i="5" s="1"/>
  <c r="BU23" i="5"/>
  <c r="BU135" i="5" s="1"/>
  <c r="BT23" i="5"/>
  <c r="BT135" i="5" s="1"/>
  <c r="BT134" i="5"/>
  <c r="BT175" i="5" s="1"/>
  <c r="BT118" i="5"/>
  <c r="BV21" i="5"/>
  <c r="BV22" i="5" s="1"/>
  <c r="BR23" i="5"/>
  <c r="BR135" i="5" s="1"/>
  <c r="BN23" i="5"/>
  <c r="BN135" i="5" s="1"/>
  <c r="BP23" i="5"/>
  <c r="BP135" i="5" s="1"/>
  <c r="BV23" i="5" l="1"/>
  <c r="BV135" i="5" s="1"/>
  <c r="X27" i="5"/>
  <c r="X127" i="5" s="1"/>
  <c r="F18" i="7"/>
  <c r="E71" i="5"/>
  <c r="E18" i="5" s="1"/>
  <c r="F71" i="5"/>
  <c r="F18" i="5" s="1"/>
  <c r="G71" i="5"/>
  <c r="G18" i="5" s="1"/>
  <c r="H71" i="5"/>
  <c r="H18" i="5" s="1"/>
  <c r="I71" i="5"/>
  <c r="I18" i="5" s="1"/>
  <c r="J71" i="5"/>
  <c r="J18" i="5" s="1"/>
  <c r="K71" i="5"/>
  <c r="K18" i="5" s="1"/>
  <c r="L71" i="5"/>
  <c r="L18" i="5" s="1"/>
  <c r="M71" i="5"/>
  <c r="M18" i="5" s="1"/>
  <c r="N71" i="5"/>
  <c r="N18" i="5" s="1"/>
  <c r="O71" i="5"/>
  <c r="O18" i="5" s="1"/>
  <c r="P71" i="5"/>
  <c r="P18" i="5" s="1"/>
  <c r="Q71" i="5"/>
  <c r="Q18" i="5" s="1"/>
  <c r="R71" i="5"/>
  <c r="R18" i="5" s="1"/>
  <c r="S71" i="5"/>
  <c r="S18" i="5" s="1"/>
  <c r="T71" i="5"/>
  <c r="T18" i="5" s="1"/>
  <c r="U71" i="5"/>
  <c r="V71" i="5"/>
  <c r="W71" i="5"/>
  <c r="X71" i="5"/>
  <c r="Y71" i="5"/>
  <c r="Z71" i="5"/>
  <c r="Z18" i="5" s="1"/>
  <c r="AA71" i="5"/>
  <c r="AA18" i="5" s="1"/>
  <c r="AB71" i="5"/>
  <c r="AB18" i="5" s="1"/>
  <c r="AC71" i="5"/>
  <c r="AC18" i="5" s="1"/>
  <c r="AD71" i="5"/>
  <c r="AD18" i="5" s="1"/>
  <c r="AE71" i="5"/>
  <c r="AE18" i="5" s="1"/>
  <c r="AF71" i="5"/>
  <c r="AF18" i="5" s="1"/>
  <c r="AG71" i="5"/>
  <c r="AG18" i="5" s="1"/>
  <c r="AH71" i="5"/>
  <c r="AH18" i="5" s="1"/>
  <c r="AI71" i="5"/>
  <c r="AI18" i="5" s="1"/>
  <c r="AJ71" i="5"/>
  <c r="AJ18" i="5" s="1"/>
  <c r="AK71" i="5"/>
  <c r="AK18" i="5" s="1"/>
  <c r="AL71" i="5"/>
  <c r="AL18" i="5" s="1"/>
  <c r="AM71" i="5"/>
  <c r="AM18" i="5" s="1"/>
  <c r="AN71" i="5"/>
  <c r="AN18" i="5" s="1"/>
  <c r="AO71" i="5"/>
  <c r="AO18" i="5" s="1"/>
  <c r="AP71" i="5"/>
  <c r="AP18" i="5" s="1"/>
  <c r="AQ71" i="5"/>
  <c r="AQ18" i="5" s="1"/>
  <c r="AR71" i="5"/>
  <c r="AR18" i="5" s="1"/>
  <c r="AS71" i="5"/>
  <c r="AS18" i="5" s="1"/>
  <c r="AT71" i="5"/>
  <c r="AT18" i="5" s="1"/>
  <c r="AU71" i="5"/>
  <c r="AU18" i="5" s="1"/>
  <c r="AV71" i="5"/>
  <c r="AV18" i="5" s="1"/>
  <c r="AW71" i="5"/>
  <c r="AW18" i="5" s="1"/>
  <c r="AX71" i="5"/>
  <c r="AX18" i="5" s="1"/>
  <c r="AY71" i="5"/>
  <c r="AY18" i="5" s="1"/>
  <c r="AZ71" i="5"/>
  <c r="AZ18" i="5" s="1"/>
  <c r="BA71" i="5"/>
  <c r="BA18" i="5" s="1"/>
  <c r="BB71" i="5"/>
  <c r="BB18" i="5" s="1"/>
  <c r="BC71" i="5"/>
  <c r="BC18" i="5" s="1"/>
  <c r="BD71" i="5"/>
  <c r="BD18" i="5" s="1"/>
  <c r="BE71" i="5"/>
  <c r="BE18" i="5" s="1"/>
  <c r="BF71" i="5"/>
  <c r="BF18" i="5" s="1"/>
  <c r="BG71" i="5"/>
  <c r="BG18" i="5" s="1"/>
  <c r="BH71" i="5"/>
  <c r="BH18" i="5" s="1"/>
  <c r="BI71" i="5"/>
  <c r="BI18" i="5" s="1"/>
  <c r="BJ71" i="5"/>
  <c r="BJ18" i="5" s="1"/>
  <c r="BK71" i="5"/>
  <c r="BK18" i="5" s="1"/>
  <c r="BL71" i="5"/>
  <c r="D71" i="5"/>
  <c r="D18" i="5" s="1"/>
  <c r="E96" i="5"/>
  <c r="F96" i="5"/>
  <c r="G96" i="5"/>
  <c r="H96" i="5"/>
  <c r="I96" i="5"/>
  <c r="J96" i="5"/>
  <c r="K96" i="5"/>
  <c r="L96" i="5"/>
  <c r="M96" i="5"/>
  <c r="N96" i="5"/>
  <c r="O96" i="5"/>
  <c r="P96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H96" i="5"/>
  <c r="AI96" i="5"/>
  <c r="AJ96" i="5"/>
  <c r="AK96" i="5"/>
  <c r="AL96" i="5"/>
  <c r="AM96" i="5"/>
  <c r="AN96" i="5"/>
  <c r="AO96" i="5"/>
  <c r="AP96" i="5"/>
  <c r="AQ96" i="5"/>
  <c r="AR96" i="5"/>
  <c r="AS96" i="5"/>
  <c r="AT96" i="5"/>
  <c r="AU96" i="5"/>
  <c r="AV96" i="5"/>
  <c r="AW96" i="5"/>
  <c r="AX96" i="5"/>
  <c r="AY96" i="5"/>
  <c r="AZ96" i="5"/>
  <c r="BA96" i="5"/>
  <c r="BB96" i="5"/>
  <c r="BC96" i="5"/>
  <c r="BD96" i="5"/>
  <c r="BE96" i="5"/>
  <c r="BF96" i="5"/>
  <c r="BG96" i="5"/>
  <c r="BH96" i="5"/>
  <c r="BI96" i="5"/>
  <c r="BJ96" i="5"/>
  <c r="BK96" i="5"/>
  <c r="BL96" i="5"/>
  <c r="BM134" i="5" s="1"/>
  <c r="BM175" i="5" s="1"/>
  <c r="D96" i="5"/>
  <c r="E64" i="5"/>
  <c r="F64" i="5"/>
  <c r="G64" i="5"/>
  <c r="H64" i="5"/>
  <c r="I64" i="5"/>
  <c r="J64" i="5"/>
  <c r="K64" i="5"/>
  <c r="L64" i="5"/>
  <c r="M64" i="5"/>
  <c r="D64" i="5"/>
  <c r="L67" i="5"/>
  <c r="M67" i="5"/>
  <c r="N67" i="5"/>
  <c r="E67" i="5"/>
  <c r="F67" i="5"/>
  <c r="G67" i="5"/>
  <c r="H67" i="5"/>
  <c r="I67" i="5"/>
  <c r="J67" i="5"/>
  <c r="K67" i="5"/>
  <c r="D67" i="5"/>
  <c r="B14" i="7"/>
  <c r="B13" i="7"/>
  <c r="J14" i="9" l="1"/>
  <c r="BL18" i="5"/>
  <c r="BM144" i="5"/>
  <c r="D134" i="5"/>
  <c r="D175" i="5" s="1"/>
  <c r="Z134" i="5"/>
  <c r="Z175" i="5" s="1"/>
  <c r="Y18" i="5"/>
  <c r="Z144" i="5"/>
  <c r="X134" i="5"/>
  <c r="X175" i="5" s="1"/>
  <c r="X18" i="5"/>
  <c r="X19" i="5" s="1"/>
  <c r="Y144" i="5"/>
  <c r="X21" i="5"/>
  <c r="Y134" i="5"/>
  <c r="Y175" i="5" s="1"/>
  <c r="W134" i="5"/>
  <c r="W175" i="5" s="1"/>
  <c r="W18" i="5"/>
  <c r="X144" i="5"/>
  <c r="V134" i="5"/>
  <c r="V175" i="5" s="1"/>
  <c r="V18" i="5"/>
  <c r="W144" i="5"/>
  <c r="U18" i="5"/>
  <c r="V144" i="5"/>
  <c r="AI134" i="5"/>
  <c r="AI175" i="5" s="1"/>
  <c r="K134" i="5"/>
  <c r="K175" i="5" s="1"/>
  <c r="H134" i="5"/>
  <c r="H175" i="5" s="1"/>
  <c r="S134" i="5"/>
  <c r="S175" i="5" s="1"/>
  <c r="AK134" i="5"/>
  <c r="AK175" i="5" s="1"/>
  <c r="AE134" i="5"/>
  <c r="AE175" i="5" s="1"/>
  <c r="AA134" i="5"/>
  <c r="AA175" i="5" s="1"/>
  <c r="Q134" i="5"/>
  <c r="Q175" i="5" s="1"/>
  <c r="O134" i="5"/>
  <c r="O175" i="5" s="1"/>
  <c r="I134" i="5"/>
  <c r="I175" i="5" s="1"/>
  <c r="BK134" i="5"/>
  <c r="BK175" i="5" s="1"/>
  <c r="BI134" i="5"/>
  <c r="BI175" i="5" s="1"/>
  <c r="BG134" i="5"/>
  <c r="BG175" i="5" s="1"/>
  <c r="BE134" i="5"/>
  <c r="BE175" i="5" s="1"/>
  <c r="BC134" i="5"/>
  <c r="BC175" i="5" s="1"/>
  <c r="BA134" i="5"/>
  <c r="BA175" i="5" s="1"/>
  <c r="AY134" i="5"/>
  <c r="AY175" i="5" s="1"/>
  <c r="AW134" i="5"/>
  <c r="AW175" i="5" s="1"/>
  <c r="AU134" i="5"/>
  <c r="AU175" i="5" s="1"/>
  <c r="AS134" i="5"/>
  <c r="AS175" i="5" s="1"/>
  <c r="AQ134" i="5"/>
  <c r="AQ175" i="5" s="1"/>
  <c r="AO134" i="5"/>
  <c r="AO175" i="5" s="1"/>
  <c r="AM134" i="5"/>
  <c r="AM175" i="5" s="1"/>
  <c r="AG134" i="5"/>
  <c r="AG175" i="5" s="1"/>
  <c r="AC134" i="5"/>
  <c r="AC175" i="5" s="1"/>
  <c r="U134" i="5"/>
  <c r="U175" i="5" s="1"/>
  <c r="M134" i="5"/>
  <c r="M175" i="5" s="1"/>
  <c r="F134" i="5"/>
  <c r="F175" i="5" s="1"/>
  <c r="G134" i="5"/>
  <c r="G175" i="5" s="1"/>
  <c r="BL134" i="5"/>
  <c r="BL175" i="5" s="1"/>
  <c r="BH134" i="5"/>
  <c r="BH175" i="5" s="1"/>
  <c r="BD134" i="5"/>
  <c r="BD175" i="5" s="1"/>
  <c r="AZ134" i="5"/>
  <c r="AZ175" i="5" s="1"/>
  <c r="AV134" i="5"/>
  <c r="AV175" i="5" s="1"/>
  <c r="AR134" i="5"/>
  <c r="AR175" i="5" s="1"/>
  <c r="AN134" i="5"/>
  <c r="AN175" i="5" s="1"/>
  <c r="AJ134" i="5"/>
  <c r="AJ175" i="5" s="1"/>
  <c r="AF134" i="5"/>
  <c r="AF175" i="5" s="1"/>
  <c r="AB134" i="5"/>
  <c r="AB175" i="5" s="1"/>
  <c r="T134" i="5"/>
  <c r="T175" i="5" s="1"/>
  <c r="P134" i="5"/>
  <c r="P175" i="5" s="1"/>
  <c r="L134" i="5"/>
  <c r="L175" i="5" s="1"/>
  <c r="BJ134" i="5"/>
  <c r="BJ175" i="5" s="1"/>
  <c r="BF134" i="5"/>
  <c r="BF175" i="5" s="1"/>
  <c r="BB134" i="5"/>
  <c r="BB175" i="5" s="1"/>
  <c r="AX134" i="5"/>
  <c r="AX175" i="5" s="1"/>
  <c r="AT134" i="5"/>
  <c r="AT175" i="5" s="1"/>
  <c r="AP134" i="5"/>
  <c r="AP175" i="5" s="1"/>
  <c r="AL134" i="5"/>
  <c r="AL175" i="5" s="1"/>
  <c r="AH134" i="5"/>
  <c r="AH175" i="5" s="1"/>
  <c r="AD134" i="5"/>
  <c r="AD175" i="5" s="1"/>
  <c r="R134" i="5"/>
  <c r="R175" i="5" s="1"/>
  <c r="N134" i="5"/>
  <c r="N175" i="5" s="1"/>
  <c r="J134" i="5"/>
  <c r="J175" i="5" s="1"/>
  <c r="E134" i="5"/>
  <c r="E175" i="5" s="1"/>
  <c r="D161" i="5" l="1"/>
  <c r="E161" i="5" s="1"/>
  <c r="F161" i="5" s="1"/>
  <c r="G161" i="5" s="1"/>
  <c r="H161" i="5" s="1"/>
  <c r="I161" i="5" s="1"/>
  <c r="J161" i="5" s="1"/>
  <c r="K161" i="5" s="1"/>
  <c r="L161" i="5" s="1"/>
  <c r="M161" i="5" s="1"/>
  <c r="N161" i="5" s="1"/>
  <c r="O161" i="5" s="1"/>
  <c r="P161" i="5" s="1"/>
  <c r="Q161" i="5" s="1"/>
  <c r="R161" i="5" s="1"/>
  <c r="S161" i="5" s="1"/>
  <c r="T161" i="5" s="1"/>
  <c r="U161" i="5" s="1"/>
  <c r="V161" i="5" s="1"/>
  <c r="W161" i="5" s="1"/>
  <c r="X161" i="5" s="1"/>
  <c r="Y161" i="5" s="1"/>
  <c r="Z161" i="5" s="1"/>
  <c r="AA161" i="5" s="1"/>
  <c r="AB161" i="5" s="1"/>
  <c r="AC161" i="5" s="1"/>
  <c r="AD161" i="5" s="1"/>
  <c r="AE161" i="5" s="1"/>
  <c r="AF161" i="5" s="1"/>
  <c r="AG161" i="5" s="1"/>
  <c r="AH161" i="5" s="1"/>
  <c r="AI161" i="5" s="1"/>
  <c r="AJ161" i="5" s="1"/>
  <c r="AK161" i="5" s="1"/>
  <c r="AL161" i="5" s="1"/>
  <c r="AM161" i="5" s="1"/>
  <c r="AN161" i="5" s="1"/>
  <c r="AO161" i="5" s="1"/>
  <c r="AP161" i="5" s="1"/>
  <c r="AQ161" i="5" s="1"/>
  <c r="AR161" i="5" s="1"/>
  <c r="AS161" i="5" s="1"/>
  <c r="AT161" i="5" s="1"/>
  <c r="AU161" i="5" s="1"/>
  <c r="AV161" i="5" s="1"/>
  <c r="AW161" i="5" s="1"/>
  <c r="AX161" i="5" s="1"/>
  <c r="AY161" i="5" s="1"/>
  <c r="AZ161" i="5" s="1"/>
  <c r="BA161" i="5" s="1"/>
  <c r="BB161" i="5" s="1"/>
  <c r="BC161" i="5" s="1"/>
  <c r="BD161" i="5" s="1"/>
  <c r="BE161" i="5" s="1"/>
  <c r="BF161" i="5" s="1"/>
  <c r="BG161" i="5" s="1"/>
  <c r="BH161" i="5" s="1"/>
  <c r="BI161" i="5" s="1"/>
  <c r="BJ161" i="5" s="1"/>
  <c r="BK161" i="5" s="1"/>
  <c r="BL161" i="5" s="1"/>
  <c r="BM161" i="5" s="1"/>
  <c r="BN161" i="5" s="1"/>
  <c r="BO161" i="5" s="1"/>
  <c r="BP161" i="5" s="1"/>
  <c r="BQ161" i="5" s="1"/>
  <c r="BR161" i="5" s="1"/>
  <c r="BS161" i="5" s="1"/>
  <c r="BT161" i="5" s="1"/>
  <c r="BU161" i="5" s="1"/>
  <c r="BV161" i="5" s="1"/>
  <c r="F120" i="5" l="1"/>
  <c r="G120" i="5"/>
  <c r="H120" i="5"/>
  <c r="I120" i="5"/>
  <c r="J120" i="5"/>
  <c r="K120" i="5"/>
  <c r="L120" i="5"/>
  <c r="M120" i="5"/>
  <c r="N120" i="5"/>
  <c r="E120" i="5"/>
  <c r="D120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AR21" i="5"/>
  <c r="AS21" i="5"/>
  <c r="AT21" i="5"/>
  <c r="AU21" i="5"/>
  <c r="AV21" i="5"/>
  <c r="AW21" i="5"/>
  <c r="AX21" i="5"/>
  <c r="AY21" i="5"/>
  <c r="AZ21" i="5"/>
  <c r="BA21" i="5"/>
  <c r="BB21" i="5"/>
  <c r="BC21" i="5"/>
  <c r="BD21" i="5"/>
  <c r="BE21" i="5"/>
  <c r="BF21" i="5"/>
  <c r="BG21" i="5"/>
  <c r="BH21" i="5"/>
  <c r="BI21" i="5"/>
  <c r="BJ21" i="5"/>
  <c r="BK21" i="5"/>
  <c r="BL21" i="5"/>
  <c r="D21" i="5"/>
  <c r="D131" i="5" l="1"/>
  <c r="D9" i="7"/>
  <c r="C9" i="7"/>
  <c r="B9" i="7"/>
  <c r="E9" i="5"/>
  <c r="C5" i="4"/>
  <c r="AB5" i="3"/>
  <c r="U5" i="3"/>
  <c r="F9" i="5" l="1"/>
  <c r="M19" i="5"/>
  <c r="N19" i="5"/>
  <c r="O19" i="5"/>
  <c r="P19" i="5"/>
  <c r="Q19" i="5"/>
  <c r="R19" i="5"/>
  <c r="S19" i="5"/>
  <c r="T19" i="5"/>
  <c r="U19" i="5"/>
  <c r="V19" i="5"/>
  <c r="W19" i="5"/>
  <c r="Y19" i="5"/>
  <c r="Z19" i="5"/>
  <c r="AA19" i="5"/>
  <c r="AB19" i="5"/>
  <c r="AC19" i="5"/>
  <c r="AD19" i="5"/>
  <c r="AE19" i="5"/>
  <c r="AF19" i="5"/>
  <c r="AG19" i="5"/>
  <c r="AH19" i="5"/>
  <c r="AI19" i="5"/>
  <c r="AJ19" i="5"/>
  <c r="AK19" i="5"/>
  <c r="AL19" i="5"/>
  <c r="AM19" i="5"/>
  <c r="AN19" i="5"/>
  <c r="AO19" i="5"/>
  <c r="AP19" i="5"/>
  <c r="AQ19" i="5"/>
  <c r="AR19" i="5"/>
  <c r="AS19" i="5"/>
  <c r="AT19" i="5"/>
  <c r="AU19" i="5"/>
  <c r="AV19" i="5"/>
  <c r="AW19" i="5"/>
  <c r="AX19" i="5"/>
  <c r="AY19" i="5"/>
  <c r="AZ19" i="5"/>
  <c r="BA19" i="5"/>
  <c r="BB19" i="5"/>
  <c r="BC19" i="5"/>
  <c r="BD19" i="5"/>
  <c r="BE19" i="5"/>
  <c r="BF19" i="5"/>
  <c r="BG19" i="5"/>
  <c r="BH19" i="5"/>
  <c r="BI19" i="5"/>
  <c r="BJ19" i="5"/>
  <c r="BK19" i="5"/>
  <c r="BL19" i="5"/>
  <c r="D19" i="5"/>
  <c r="E19" i="5"/>
  <c r="F19" i="5"/>
  <c r="G19" i="5"/>
  <c r="H19" i="5"/>
  <c r="I19" i="5"/>
  <c r="J19" i="5"/>
  <c r="K19" i="5"/>
  <c r="L19" i="5"/>
  <c r="B5" i="4"/>
  <c r="T21" i="6"/>
  <c r="AK20" i="5"/>
  <c r="AK22" i="5" s="1"/>
  <c r="AL22" i="5"/>
  <c r="AM22" i="5"/>
  <c r="AN22" i="5"/>
  <c r="AO22" i="5"/>
  <c r="AP22" i="5"/>
  <c r="AQ22" i="5"/>
  <c r="AR22" i="5"/>
  <c r="AS22" i="5"/>
  <c r="AT22" i="5"/>
  <c r="AU22" i="5"/>
  <c r="AV22" i="5"/>
  <c r="AW22" i="5"/>
  <c r="AX22" i="5"/>
  <c r="AY22" i="5"/>
  <c r="AZ22" i="5"/>
  <c r="BA22" i="5"/>
  <c r="BB22" i="5"/>
  <c r="BC22" i="5"/>
  <c r="BD22" i="5"/>
  <c r="BE22" i="5"/>
  <c r="BF22" i="5"/>
  <c r="BG22" i="5"/>
  <c r="BH22" i="5"/>
  <c r="BI22" i="5"/>
  <c r="BJ22" i="5"/>
  <c r="BK22" i="5"/>
  <c r="BL22" i="5"/>
  <c r="N5" i="3"/>
  <c r="W27" i="5"/>
  <c r="W127" i="5" s="1"/>
  <c r="Y27" i="5"/>
  <c r="Y127" i="5" s="1"/>
  <c r="Z27" i="5"/>
  <c r="Z127" i="5" s="1"/>
  <c r="AA27" i="5"/>
  <c r="AB27" i="5"/>
  <c r="AC27" i="5"/>
  <c r="AC127" i="5" s="1"/>
  <c r="AD27" i="5"/>
  <c r="AE27" i="5"/>
  <c r="AF27" i="5"/>
  <c r="AG27" i="5"/>
  <c r="AG127" i="5" s="1"/>
  <c r="AH27" i="5"/>
  <c r="AI27" i="5"/>
  <c r="AJ27" i="5"/>
  <c r="AK27" i="5"/>
  <c r="AK127" i="5" s="1"/>
  <c r="AL27" i="5"/>
  <c r="AM27" i="5"/>
  <c r="AN27" i="5"/>
  <c r="AO27" i="5"/>
  <c r="AO127" i="5" s="1"/>
  <c r="AP27" i="5"/>
  <c r="AQ27" i="5"/>
  <c r="AR27" i="5"/>
  <c r="AS27" i="5"/>
  <c r="AS127" i="5" s="1"/>
  <c r="AT27" i="5"/>
  <c r="AU27" i="5"/>
  <c r="AV27" i="5"/>
  <c r="AW27" i="5"/>
  <c r="AW127" i="5" s="1"/>
  <c r="AX27" i="5"/>
  <c r="AY27" i="5"/>
  <c r="AZ27" i="5"/>
  <c r="BA27" i="5"/>
  <c r="BA127" i="5" s="1"/>
  <c r="BB27" i="5"/>
  <c r="BC27" i="5"/>
  <c r="BD27" i="5"/>
  <c r="BE27" i="5"/>
  <c r="BE127" i="5" s="1"/>
  <c r="BF27" i="5"/>
  <c r="BG27" i="5"/>
  <c r="BH27" i="5"/>
  <c r="BI27" i="5"/>
  <c r="BI127" i="5" s="1"/>
  <c r="BJ27" i="5"/>
  <c r="BK27" i="5"/>
  <c r="BL27" i="5"/>
  <c r="W42" i="5"/>
  <c r="X42" i="5"/>
  <c r="Y42" i="5"/>
  <c r="Z42" i="5"/>
  <c r="AA42" i="5"/>
  <c r="AB42" i="5"/>
  <c r="AC42" i="5"/>
  <c r="AD42" i="5"/>
  <c r="AE42" i="5"/>
  <c r="AF42" i="5"/>
  <c r="AG42" i="5"/>
  <c r="AH42" i="5"/>
  <c r="AI42" i="5"/>
  <c r="AJ42" i="5"/>
  <c r="AK42" i="5"/>
  <c r="AL42" i="5"/>
  <c r="AM42" i="5"/>
  <c r="AN42" i="5"/>
  <c r="AO42" i="5"/>
  <c r="AP42" i="5"/>
  <c r="AQ42" i="5"/>
  <c r="AR42" i="5"/>
  <c r="AS42" i="5"/>
  <c r="AT42" i="5"/>
  <c r="AU42" i="5"/>
  <c r="AV42" i="5"/>
  <c r="AW42" i="5"/>
  <c r="AX42" i="5"/>
  <c r="AY42" i="5"/>
  <c r="AZ42" i="5"/>
  <c r="BA42" i="5"/>
  <c r="BB42" i="5"/>
  <c r="BC42" i="5"/>
  <c r="BD42" i="5"/>
  <c r="BE42" i="5"/>
  <c r="BF42" i="5"/>
  <c r="BG42" i="5"/>
  <c r="BH42" i="5"/>
  <c r="BI42" i="5"/>
  <c r="BJ42" i="5"/>
  <c r="BK42" i="5"/>
  <c r="BL42" i="5"/>
  <c r="W53" i="5"/>
  <c r="X53" i="5"/>
  <c r="X125" i="5" s="1"/>
  <c r="Y53" i="5"/>
  <c r="Y125" i="5" s="1"/>
  <c r="Z53" i="5"/>
  <c r="Z125" i="5" s="1"/>
  <c r="AA53" i="5"/>
  <c r="AB53" i="5"/>
  <c r="AC53" i="5"/>
  <c r="AD53" i="5"/>
  <c r="AE53" i="5"/>
  <c r="AF53" i="5"/>
  <c r="AG53" i="5"/>
  <c r="AH53" i="5"/>
  <c r="AI53" i="5"/>
  <c r="AJ53" i="5"/>
  <c r="AK53" i="5"/>
  <c r="AL53" i="5"/>
  <c r="AM53" i="5"/>
  <c r="AN53" i="5"/>
  <c r="AO53" i="5"/>
  <c r="AP53" i="5"/>
  <c r="AQ53" i="5"/>
  <c r="AR53" i="5"/>
  <c r="AS53" i="5"/>
  <c r="AT53" i="5"/>
  <c r="AU53" i="5"/>
  <c r="AV53" i="5"/>
  <c r="AW53" i="5"/>
  <c r="AX53" i="5"/>
  <c r="AY53" i="5"/>
  <c r="AZ53" i="5"/>
  <c r="BA53" i="5"/>
  <c r="BB53" i="5"/>
  <c r="BC53" i="5"/>
  <c r="BD53" i="5"/>
  <c r="BE53" i="5"/>
  <c r="BF53" i="5"/>
  <c r="BG53" i="5"/>
  <c r="BH53" i="5"/>
  <c r="BI53" i="5"/>
  <c r="BJ53" i="5"/>
  <c r="BK53" i="5"/>
  <c r="BL53" i="5"/>
  <c r="BM125" i="5" s="1"/>
  <c r="AA144" i="5"/>
  <c r="AD144" i="5"/>
  <c r="AI144" i="5"/>
  <c r="AL144" i="5"/>
  <c r="AQ144" i="5"/>
  <c r="AT144" i="5"/>
  <c r="AY144" i="5"/>
  <c r="BB144" i="5"/>
  <c r="BG144" i="5"/>
  <c r="BJ144" i="5"/>
  <c r="W73" i="5"/>
  <c r="X73" i="5"/>
  <c r="X117" i="5" s="1"/>
  <c r="Y73" i="5"/>
  <c r="Z73" i="5"/>
  <c r="Z117" i="5" s="1"/>
  <c r="AA73" i="5"/>
  <c r="AB73" i="5"/>
  <c r="AB117" i="5" s="1"/>
  <c r="AC73" i="5"/>
  <c r="AD73" i="5"/>
  <c r="AE73" i="5"/>
  <c r="AF73" i="5"/>
  <c r="AF117" i="5" s="1"/>
  <c r="AG73" i="5"/>
  <c r="AH73" i="5"/>
  <c r="AI73" i="5"/>
  <c r="AJ73" i="5"/>
  <c r="AJ117" i="5" s="1"/>
  <c r="AK73" i="5"/>
  <c r="AL73" i="5"/>
  <c r="AM73" i="5"/>
  <c r="AN73" i="5"/>
  <c r="AN117" i="5" s="1"/>
  <c r="AO73" i="5"/>
  <c r="AP73" i="5"/>
  <c r="AQ73" i="5"/>
  <c r="AR73" i="5"/>
  <c r="AR117" i="5" s="1"/>
  <c r="AS73" i="5"/>
  <c r="AT73" i="5"/>
  <c r="AU73" i="5"/>
  <c r="AV73" i="5"/>
  <c r="AV117" i="5" s="1"/>
  <c r="AW73" i="5"/>
  <c r="AX73" i="5"/>
  <c r="AY73" i="5"/>
  <c r="AZ73" i="5"/>
  <c r="AZ117" i="5" s="1"/>
  <c r="BA73" i="5"/>
  <c r="BB73" i="5"/>
  <c r="BC73" i="5"/>
  <c r="BD73" i="5"/>
  <c r="BD117" i="5" s="1"/>
  <c r="BE73" i="5"/>
  <c r="BF73" i="5"/>
  <c r="BG73" i="5"/>
  <c r="BH73" i="5"/>
  <c r="BH117" i="5" s="1"/>
  <c r="BI73" i="5"/>
  <c r="BJ73" i="5"/>
  <c r="BK73" i="5"/>
  <c r="BL73" i="5"/>
  <c r="W76" i="5"/>
  <c r="X76" i="5"/>
  <c r="X118" i="5" s="1"/>
  <c r="Y76" i="5"/>
  <c r="Z76" i="5"/>
  <c r="Z118" i="5" s="1"/>
  <c r="AA76" i="5"/>
  <c r="AB76" i="5"/>
  <c r="AC76" i="5"/>
  <c r="AD76" i="5"/>
  <c r="AE76" i="5"/>
  <c r="AF76" i="5"/>
  <c r="AG76" i="5"/>
  <c r="AH76" i="5"/>
  <c r="AH118" i="5" s="1"/>
  <c r="AI76" i="5"/>
  <c r="AJ76" i="5"/>
  <c r="AK76" i="5"/>
  <c r="AL76" i="5"/>
  <c r="AM76" i="5"/>
  <c r="AN76" i="5"/>
  <c r="AO76" i="5"/>
  <c r="AP76" i="5"/>
  <c r="AP118" i="5" s="1"/>
  <c r="AQ76" i="5"/>
  <c r="AR76" i="5"/>
  <c r="AS76" i="5"/>
  <c r="AT76" i="5"/>
  <c r="AU76" i="5"/>
  <c r="AV76" i="5"/>
  <c r="AW76" i="5"/>
  <c r="AX76" i="5"/>
  <c r="AX118" i="5" s="1"/>
  <c r="AY76" i="5"/>
  <c r="AZ76" i="5"/>
  <c r="BA76" i="5"/>
  <c r="BB76" i="5"/>
  <c r="BC76" i="5"/>
  <c r="BD76" i="5"/>
  <c r="BE76" i="5"/>
  <c r="BF76" i="5"/>
  <c r="BF118" i="5" s="1"/>
  <c r="BG76" i="5"/>
  <c r="BH76" i="5"/>
  <c r="BI76" i="5"/>
  <c r="BJ76" i="5"/>
  <c r="BK76" i="5"/>
  <c r="BL76" i="5"/>
  <c r="BM118" i="5" s="1"/>
  <c r="AR113" i="5"/>
  <c r="AV113" i="5"/>
  <c r="BI113" i="5"/>
  <c r="BL113" i="5"/>
  <c r="AB132" i="5"/>
  <c r="AF132" i="5"/>
  <c r="AJ132" i="5"/>
  <c r="AN132" i="5"/>
  <c r="AR132" i="5"/>
  <c r="AV132" i="5"/>
  <c r="AZ132" i="5"/>
  <c r="BD132" i="5"/>
  <c r="BH132" i="5"/>
  <c r="BL132" i="5"/>
  <c r="AK91" i="5"/>
  <c r="AL91" i="5"/>
  <c r="AM91" i="5"/>
  <c r="AN91" i="5"/>
  <c r="AO91" i="5"/>
  <c r="AP91" i="5"/>
  <c r="AQ91" i="5"/>
  <c r="AR91" i="5"/>
  <c r="AS91" i="5"/>
  <c r="AT91" i="5"/>
  <c r="AU91" i="5"/>
  <c r="AV91" i="5"/>
  <c r="AW91" i="5"/>
  <c r="AX91" i="5"/>
  <c r="AY91" i="5"/>
  <c r="AZ91" i="5"/>
  <c r="BA91" i="5"/>
  <c r="BB91" i="5"/>
  <c r="BC91" i="5"/>
  <c r="BD91" i="5"/>
  <c r="BE91" i="5"/>
  <c r="BF91" i="5"/>
  <c r="BG91" i="5"/>
  <c r="BH91" i="5"/>
  <c r="BI91" i="5"/>
  <c r="BJ91" i="5"/>
  <c r="BK91" i="5"/>
  <c r="BL91" i="5"/>
  <c r="BM133" i="5" s="1"/>
  <c r="AC121" i="5"/>
  <c r="AG121" i="5"/>
  <c r="AK121" i="5"/>
  <c r="AO121" i="5"/>
  <c r="AS121" i="5"/>
  <c r="AW121" i="5"/>
  <c r="BA121" i="5"/>
  <c r="BE121" i="5"/>
  <c r="BI121" i="5"/>
  <c r="AB113" i="5"/>
  <c r="AC113" i="5"/>
  <c r="AK113" i="5"/>
  <c r="AN113" i="5"/>
  <c r="AY113" i="5"/>
  <c r="BD113" i="5"/>
  <c r="BK113" i="5"/>
  <c r="AD118" i="5"/>
  <c r="AL118" i="5"/>
  <c r="AT118" i="5"/>
  <c r="BB118" i="5"/>
  <c r="BJ118" i="5"/>
  <c r="AA121" i="5"/>
  <c r="AB121" i="5"/>
  <c r="AE121" i="5"/>
  <c r="AF121" i="5"/>
  <c r="AI121" i="5"/>
  <c r="AJ121" i="5"/>
  <c r="AL121" i="5"/>
  <c r="AM121" i="5"/>
  <c r="AN121" i="5"/>
  <c r="AQ121" i="5"/>
  <c r="AR121" i="5"/>
  <c r="AU121" i="5"/>
  <c r="AV121" i="5"/>
  <c r="AY121" i="5"/>
  <c r="AZ121" i="5"/>
  <c r="BC121" i="5"/>
  <c r="BD121" i="5"/>
  <c r="BG121" i="5"/>
  <c r="BH121" i="5"/>
  <c r="BK121" i="5"/>
  <c r="BL121" i="5"/>
  <c r="AB125" i="5"/>
  <c r="AC125" i="5"/>
  <c r="AF125" i="5"/>
  <c r="AG125" i="5"/>
  <c r="AJ125" i="5"/>
  <c r="AK125" i="5"/>
  <c r="AN125" i="5"/>
  <c r="AO125" i="5"/>
  <c r="AR125" i="5"/>
  <c r="AS125" i="5"/>
  <c r="AV125" i="5"/>
  <c r="AW125" i="5"/>
  <c r="AZ125" i="5"/>
  <c r="BA125" i="5"/>
  <c r="BD125" i="5"/>
  <c r="BE125" i="5"/>
  <c r="BH125" i="5"/>
  <c r="BI125" i="5"/>
  <c r="BL125" i="5"/>
  <c r="AA127" i="5"/>
  <c r="AB127" i="5"/>
  <c r="AD127" i="5"/>
  <c r="AE127" i="5"/>
  <c r="AF127" i="5"/>
  <c r="AH127" i="5"/>
  <c r="AI127" i="5"/>
  <c r="AJ127" i="5"/>
  <c r="AL127" i="5"/>
  <c r="AM127" i="5"/>
  <c r="AN127" i="5"/>
  <c r="AP127" i="5"/>
  <c r="AQ127" i="5"/>
  <c r="AR127" i="5"/>
  <c r="AT127" i="5"/>
  <c r="AU127" i="5"/>
  <c r="AV127" i="5"/>
  <c r="AX127" i="5"/>
  <c r="AY127" i="5"/>
  <c r="AZ127" i="5"/>
  <c r="BB127" i="5"/>
  <c r="BC127" i="5"/>
  <c r="BD127" i="5"/>
  <c r="BF127" i="5"/>
  <c r="BG127" i="5"/>
  <c r="BH127" i="5"/>
  <c r="BJ127" i="5"/>
  <c r="BK127" i="5"/>
  <c r="BL127" i="5"/>
  <c r="AA131" i="5"/>
  <c r="AB131" i="5"/>
  <c r="AC131" i="5"/>
  <c r="AD131" i="5"/>
  <c r="AE131" i="5"/>
  <c r="AF131" i="5"/>
  <c r="AG131" i="5"/>
  <c r="AH131" i="5"/>
  <c r="AI131" i="5"/>
  <c r="AJ131" i="5"/>
  <c r="AK131" i="5"/>
  <c r="AL131" i="5"/>
  <c r="AM131" i="5"/>
  <c r="AN131" i="5"/>
  <c r="AO131" i="5"/>
  <c r="AP131" i="5"/>
  <c r="AQ131" i="5"/>
  <c r="AR131" i="5"/>
  <c r="AS131" i="5"/>
  <c r="AT131" i="5"/>
  <c r="AU131" i="5"/>
  <c r="AV131" i="5"/>
  <c r="AW131" i="5"/>
  <c r="AX131" i="5"/>
  <c r="AY131" i="5"/>
  <c r="AZ131" i="5"/>
  <c r="BA131" i="5"/>
  <c r="BB131" i="5"/>
  <c r="BC131" i="5"/>
  <c r="BD131" i="5"/>
  <c r="BE131" i="5"/>
  <c r="BF131" i="5"/>
  <c r="BG131" i="5"/>
  <c r="BH131" i="5"/>
  <c r="BI131" i="5"/>
  <c r="BJ131" i="5"/>
  <c r="BK131" i="5"/>
  <c r="BL131" i="5"/>
  <c r="AA132" i="5"/>
  <c r="AD132" i="5"/>
  <c r="AE132" i="5"/>
  <c r="AH132" i="5"/>
  <c r="AI132" i="5"/>
  <c r="AL132" i="5"/>
  <c r="AM132" i="5"/>
  <c r="AP132" i="5"/>
  <c r="AQ132" i="5"/>
  <c r="AT132" i="5"/>
  <c r="AU132" i="5"/>
  <c r="AX132" i="5"/>
  <c r="AY132" i="5"/>
  <c r="BB132" i="5"/>
  <c r="BC132" i="5"/>
  <c r="BF132" i="5"/>
  <c r="BG132" i="5"/>
  <c r="BJ132" i="5"/>
  <c r="BK132" i="5"/>
  <c r="AM133" i="5"/>
  <c r="AY133" i="5"/>
  <c r="BK133" i="5"/>
  <c r="AH144" i="5"/>
  <c r="AP144" i="5"/>
  <c r="AX144" i="5"/>
  <c r="BF144" i="5"/>
  <c r="E4" i="3"/>
  <c r="F4" i="3"/>
  <c r="G4" i="3"/>
  <c r="H4" i="3"/>
  <c r="I4" i="3"/>
  <c r="J4" i="3"/>
  <c r="K4" i="3"/>
  <c r="L4" i="3"/>
  <c r="M4" i="3"/>
  <c r="D4" i="3"/>
  <c r="C4" i="3"/>
  <c r="D84" i="5" s="1"/>
  <c r="D170" i="5" s="1"/>
  <c r="T18" i="6"/>
  <c r="T17" i="6"/>
  <c r="T16" i="6"/>
  <c r="S15" i="6"/>
  <c r="T15" i="6" s="1"/>
  <c r="T14" i="6"/>
  <c r="T13" i="6"/>
  <c r="T12" i="6"/>
  <c r="S11" i="6"/>
  <c r="S19" i="6" s="1"/>
  <c r="T19" i="6" s="1"/>
  <c r="T10" i="6"/>
  <c r="T9" i="6"/>
  <c r="T8" i="6"/>
  <c r="T7" i="6"/>
  <c r="T6" i="6"/>
  <c r="T5" i="6"/>
  <c r="T4" i="6"/>
  <c r="T3" i="6"/>
  <c r="T2" i="6"/>
  <c r="B40" i="4"/>
  <c r="B41" i="4" s="1"/>
  <c r="C8" i="4" s="1"/>
  <c r="C2" i="3"/>
  <c r="B4" i="7" s="1"/>
  <c r="B8" i="7" s="1"/>
  <c r="U131" i="5"/>
  <c r="T131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21" i="5"/>
  <c r="D132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D118" i="5" s="1"/>
  <c r="D144" i="5"/>
  <c r="I66" i="5"/>
  <c r="E66" i="5"/>
  <c r="M63" i="5"/>
  <c r="L63" i="5"/>
  <c r="K63" i="5"/>
  <c r="J63" i="5"/>
  <c r="I63" i="5"/>
  <c r="H63" i="5"/>
  <c r="G63" i="5"/>
  <c r="F63" i="5"/>
  <c r="E63" i="5"/>
  <c r="D63" i="5"/>
  <c r="D115" i="5" s="1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D125" i="5" s="1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V27" i="5"/>
  <c r="V127" i="5" s="1"/>
  <c r="U27" i="5"/>
  <c r="U127" i="5" s="1"/>
  <c r="T27" i="5"/>
  <c r="T127" i="5" s="1"/>
  <c r="S27" i="5"/>
  <c r="S127" i="5" s="1"/>
  <c r="R27" i="5"/>
  <c r="R127" i="5" s="1"/>
  <c r="Q27" i="5"/>
  <c r="Q127" i="5" s="1"/>
  <c r="P27" i="5"/>
  <c r="P127" i="5" s="1"/>
  <c r="O27" i="5"/>
  <c r="O127" i="5" s="1"/>
  <c r="N27" i="5"/>
  <c r="N127" i="5" s="1"/>
  <c r="M27" i="5"/>
  <c r="M127" i="5" s="1"/>
  <c r="L27" i="5"/>
  <c r="L127" i="5" s="1"/>
  <c r="K27" i="5"/>
  <c r="K127" i="5" s="1"/>
  <c r="J27" i="5"/>
  <c r="J127" i="5" s="1"/>
  <c r="I27" i="5"/>
  <c r="I127" i="5" s="1"/>
  <c r="H27" i="5"/>
  <c r="H127" i="5" s="1"/>
  <c r="G27" i="5"/>
  <c r="G127" i="5" s="1"/>
  <c r="F27" i="5"/>
  <c r="F127" i="5" s="1"/>
  <c r="E27" i="5"/>
  <c r="E127" i="5" s="1"/>
  <c r="D27" i="5"/>
  <c r="D127" i="5" s="1"/>
  <c r="N112" i="5"/>
  <c r="M112" i="5"/>
  <c r="L112" i="5"/>
  <c r="K112" i="5"/>
  <c r="J112" i="5"/>
  <c r="I112" i="5"/>
  <c r="H112" i="5"/>
  <c r="G112" i="5"/>
  <c r="F112" i="5"/>
  <c r="E112" i="5"/>
  <c r="D112" i="5"/>
  <c r="G9" i="5" l="1"/>
  <c r="O3" i="5"/>
  <c r="BG133" i="5"/>
  <c r="Y6" i="5"/>
  <c r="X64" i="5" s="1"/>
  <c r="X63" i="5" s="1"/>
  <c r="AC6" i="5"/>
  <c r="AB64" i="5" s="1"/>
  <c r="AB63" i="5" s="1"/>
  <c r="AG6" i="5"/>
  <c r="AF64" i="5" s="1"/>
  <c r="AF63" i="5" s="1"/>
  <c r="AK6" i="5"/>
  <c r="AJ64" i="5" s="1"/>
  <c r="AJ63" i="5" s="1"/>
  <c r="AO6" i="5"/>
  <c r="AN64" i="5" s="1"/>
  <c r="AN63" i="5" s="1"/>
  <c r="AS6" i="5"/>
  <c r="AR64" i="5" s="1"/>
  <c r="AR63" i="5" s="1"/>
  <c r="AW6" i="5"/>
  <c r="AV64" i="5" s="1"/>
  <c r="AV63" i="5" s="1"/>
  <c r="BA6" i="5"/>
  <c r="AZ64" i="5" s="1"/>
  <c r="AZ63" i="5" s="1"/>
  <c r="BE6" i="5"/>
  <c r="BD64" i="5" s="1"/>
  <c r="BD63" i="5" s="1"/>
  <c r="BI6" i="5"/>
  <c r="BH64" i="5" s="1"/>
  <c r="BH63" i="5" s="1"/>
  <c r="BM6" i="5"/>
  <c r="BQ6" i="5"/>
  <c r="BU6" i="5"/>
  <c r="AE6" i="5"/>
  <c r="AD64" i="5" s="1"/>
  <c r="AD63" i="5" s="1"/>
  <c r="AM6" i="5"/>
  <c r="AL64" i="5" s="1"/>
  <c r="AL63" i="5" s="1"/>
  <c r="AU6" i="5"/>
  <c r="BC6" i="5"/>
  <c r="BB64" i="5" s="1"/>
  <c r="BB63" i="5" s="1"/>
  <c r="BK6" i="5"/>
  <c r="BJ64" i="5" s="1"/>
  <c r="BJ63" i="5" s="1"/>
  <c r="BS6" i="5"/>
  <c r="AB6" i="5"/>
  <c r="AJ6" i="5"/>
  <c r="AI64" i="5" s="1"/>
  <c r="AI63" i="5" s="1"/>
  <c r="AR6" i="5"/>
  <c r="AQ64" i="5" s="1"/>
  <c r="AQ63" i="5" s="1"/>
  <c r="AZ6" i="5"/>
  <c r="AY64" i="5" s="1"/>
  <c r="AY63" i="5" s="1"/>
  <c r="BH6" i="5"/>
  <c r="BP6" i="5"/>
  <c r="Z6" i="5"/>
  <c r="AD6" i="5"/>
  <c r="AH6" i="5"/>
  <c r="AL6" i="5"/>
  <c r="AP6" i="5"/>
  <c r="AT6" i="5"/>
  <c r="AS64" i="5" s="1"/>
  <c r="AS63" i="5" s="1"/>
  <c r="AX6" i="5"/>
  <c r="BB6" i="5"/>
  <c r="BF6" i="5"/>
  <c r="BJ6" i="5"/>
  <c r="BN6" i="5"/>
  <c r="BR6" i="5"/>
  <c r="BV6" i="5"/>
  <c r="AA6" i="5"/>
  <c r="Z64" i="5" s="1"/>
  <c r="Z63" i="5" s="1"/>
  <c r="AI6" i="5"/>
  <c r="AH64" i="5" s="1"/>
  <c r="AH63" i="5" s="1"/>
  <c r="AQ6" i="5"/>
  <c r="AP64" i="5" s="1"/>
  <c r="AP63" i="5" s="1"/>
  <c r="AY6" i="5"/>
  <c r="AX64" i="5" s="1"/>
  <c r="AX63" i="5" s="1"/>
  <c r="BG6" i="5"/>
  <c r="BF64" i="5" s="1"/>
  <c r="BF63" i="5" s="1"/>
  <c r="BO6" i="5"/>
  <c r="X6" i="5"/>
  <c r="W64" i="5" s="1"/>
  <c r="W63" i="5" s="1"/>
  <c r="AF6" i="5"/>
  <c r="AN6" i="5"/>
  <c r="AM64" i="5" s="1"/>
  <c r="AM63" i="5" s="1"/>
  <c r="AV6" i="5"/>
  <c r="AU64" i="5" s="1"/>
  <c r="AU63" i="5" s="1"/>
  <c r="BD6" i="5"/>
  <c r="BC64" i="5" s="1"/>
  <c r="BC63" i="5" s="1"/>
  <c r="BL6" i="5"/>
  <c r="BK64" i="5" s="1"/>
  <c r="BK63" i="5" s="1"/>
  <c r="BT6" i="5"/>
  <c r="BC133" i="5"/>
  <c r="Y117" i="5"/>
  <c r="AU133" i="5"/>
  <c r="AQ133" i="5"/>
  <c r="Y118" i="5"/>
  <c r="V125" i="5"/>
  <c r="BL117" i="5"/>
  <c r="BM117" i="5"/>
  <c r="BN3" i="5"/>
  <c r="AZ3" i="5"/>
  <c r="AJ3" i="5"/>
  <c r="BM3" i="5"/>
  <c r="BC3" i="5"/>
  <c r="AM3" i="5"/>
  <c r="BP3" i="5"/>
  <c r="BF3" i="5"/>
  <c r="AP3" i="5"/>
  <c r="Z3" i="5"/>
  <c r="X3" i="5"/>
  <c r="AW3" i="5"/>
  <c r="AG3" i="5"/>
  <c r="BL3" i="5"/>
  <c r="AV3" i="5"/>
  <c r="AF3" i="5"/>
  <c r="BV3" i="5"/>
  <c r="AY3" i="5"/>
  <c r="AI3" i="5"/>
  <c r="BU3" i="5"/>
  <c r="BB3" i="5"/>
  <c r="AL3" i="5"/>
  <c r="BS3" i="5"/>
  <c r="BI3" i="5"/>
  <c r="AS3" i="5"/>
  <c r="AC3" i="5"/>
  <c r="BH3" i="5"/>
  <c r="AR3" i="5"/>
  <c r="AB3" i="5"/>
  <c r="BK3" i="5"/>
  <c r="AU3" i="5"/>
  <c r="AE3" i="5"/>
  <c r="W3" i="5"/>
  <c r="AX3" i="5"/>
  <c r="AH3" i="5"/>
  <c r="BO3" i="5"/>
  <c r="BE3" i="5"/>
  <c r="AO3" i="5"/>
  <c r="AO67" i="5" s="1"/>
  <c r="AO66" i="5" s="1"/>
  <c r="Y3" i="5"/>
  <c r="BD3" i="5"/>
  <c r="AN3" i="5"/>
  <c r="BQ3" i="5"/>
  <c r="BG3" i="5"/>
  <c r="AQ3" i="5"/>
  <c r="AA3" i="5"/>
  <c r="BJ3" i="5"/>
  <c r="AT3" i="5"/>
  <c r="AD3" i="5"/>
  <c r="BT3" i="5"/>
  <c r="BA3" i="5"/>
  <c r="AK3" i="5"/>
  <c r="BR3" i="5"/>
  <c r="T3" i="5"/>
  <c r="P3" i="5"/>
  <c r="U3" i="5"/>
  <c r="R3" i="5"/>
  <c r="V3" i="5"/>
  <c r="S3" i="5"/>
  <c r="Q3" i="5"/>
  <c r="X8" i="5"/>
  <c r="BV8" i="5"/>
  <c r="BM8" i="5"/>
  <c r="BQ8" i="5"/>
  <c r="BN8" i="5"/>
  <c r="BR8" i="5"/>
  <c r="BT8" i="5"/>
  <c r="BO8" i="5"/>
  <c r="BS8" i="5"/>
  <c r="BU8" i="5"/>
  <c r="BP8" i="5"/>
  <c r="BV10" i="5"/>
  <c r="BO10" i="5"/>
  <c r="BS10" i="5"/>
  <c r="BP10" i="5"/>
  <c r="BT10" i="5"/>
  <c r="BM10" i="5"/>
  <c r="BQ10" i="5"/>
  <c r="BU10" i="5"/>
  <c r="BN10" i="5"/>
  <c r="BR10" i="5"/>
  <c r="BP11" i="5"/>
  <c r="BT11" i="5"/>
  <c r="BM11" i="5"/>
  <c r="BQ11" i="5"/>
  <c r="BU11" i="5"/>
  <c r="BN11" i="5"/>
  <c r="BR11" i="5"/>
  <c r="BV11" i="5"/>
  <c r="BO11" i="5"/>
  <c r="BS11" i="5"/>
  <c r="BU7" i="5"/>
  <c r="BP7" i="5"/>
  <c r="BV7" i="5"/>
  <c r="BM7" i="5"/>
  <c r="BQ7" i="5"/>
  <c r="BN7" i="5"/>
  <c r="BR7" i="5"/>
  <c r="BT7" i="5"/>
  <c r="BO7" i="5"/>
  <c r="BS7" i="5"/>
  <c r="BT12" i="5"/>
  <c r="BM12" i="5"/>
  <c r="BQ12" i="5"/>
  <c r="BU12" i="5"/>
  <c r="BN12" i="5"/>
  <c r="BR12" i="5"/>
  <c r="BV12" i="5"/>
  <c r="BO12" i="5"/>
  <c r="BS12" i="5"/>
  <c r="BP12" i="5"/>
  <c r="S10" i="5"/>
  <c r="X10" i="5"/>
  <c r="R11" i="5"/>
  <c r="X11" i="5"/>
  <c r="U7" i="5"/>
  <c r="X7" i="5"/>
  <c r="Q12" i="5"/>
  <c r="X12" i="5"/>
  <c r="V118" i="5"/>
  <c r="W125" i="5"/>
  <c r="W118" i="5"/>
  <c r="AS117" i="5"/>
  <c r="AK117" i="5"/>
  <c r="BI117" i="5"/>
  <c r="BA117" i="5"/>
  <c r="AC117" i="5"/>
  <c r="AN133" i="5"/>
  <c r="BK118" i="5"/>
  <c r="BC118" i="5"/>
  <c r="AU118" i="5"/>
  <c r="AM118" i="5"/>
  <c r="AE118" i="5"/>
  <c r="BK144" i="5"/>
  <c r="BC144" i="5"/>
  <c r="AU144" i="5"/>
  <c r="AM144" i="5"/>
  <c r="AE144" i="5"/>
  <c r="BG118" i="5"/>
  <c r="AY118" i="5"/>
  <c r="AQ118" i="5"/>
  <c r="AI118" i="5"/>
  <c r="AA118" i="5"/>
  <c r="BD133" i="5"/>
  <c r="BE117" i="5"/>
  <c r="AW117" i="5"/>
  <c r="AO117" i="5"/>
  <c r="AG117" i="5"/>
  <c r="BJ133" i="5"/>
  <c r="BL118" i="5"/>
  <c r="BH118" i="5"/>
  <c r="BD118" i="5"/>
  <c r="AZ118" i="5"/>
  <c r="AV118" i="5"/>
  <c r="AR118" i="5"/>
  <c r="AN118" i="5"/>
  <c r="AJ118" i="5"/>
  <c r="AF118" i="5"/>
  <c r="AB118" i="5"/>
  <c r="BF117" i="5"/>
  <c r="AP117" i="5"/>
  <c r="BL144" i="5"/>
  <c r="AI125" i="5"/>
  <c r="BF133" i="5"/>
  <c r="BB133" i="5"/>
  <c r="AX133" i="5"/>
  <c r="AT133" i="5"/>
  <c r="AP133" i="5"/>
  <c r="AY125" i="5"/>
  <c r="BI118" i="5"/>
  <c r="BI133" i="5"/>
  <c r="AS118" i="5"/>
  <c r="AC118" i="5"/>
  <c r="BL133" i="5"/>
  <c r="BE133" i="5"/>
  <c r="BA133" i="5"/>
  <c r="AW133" i="5"/>
  <c r="AS133" i="5"/>
  <c r="AO133" i="5"/>
  <c r="BK117" i="5"/>
  <c r="BG117" i="5"/>
  <c r="BC117" i="5"/>
  <c r="AY117" i="5"/>
  <c r="AU117" i="5"/>
  <c r="AQ117" i="5"/>
  <c r="AM117" i="5"/>
  <c r="AI117" i="5"/>
  <c r="AE117" i="5"/>
  <c r="AA117" i="5"/>
  <c r="BI144" i="5"/>
  <c r="BE144" i="5"/>
  <c r="BA144" i="5"/>
  <c r="AW144" i="5"/>
  <c r="AS144" i="5"/>
  <c r="AO144" i="5"/>
  <c r="AK144" i="5"/>
  <c r="AG144" i="5"/>
  <c r="AC144" i="5"/>
  <c r="BK125" i="5"/>
  <c r="BG125" i="5"/>
  <c r="BC125" i="5"/>
  <c r="AU125" i="5"/>
  <c r="AQ125" i="5"/>
  <c r="AM125" i="5"/>
  <c r="AE125" i="5"/>
  <c r="AA125" i="5"/>
  <c r="BH133" i="5"/>
  <c r="AR133" i="5"/>
  <c r="AW118" i="5"/>
  <c r="AG118" i="5"/>
  <c r="BJ117" i="5"/>
  <c r="AT117" i="5"/>
  <c r="AD117" i="5"/>
  <c r="AV133" i="5"/>
  <c r="BA118" i="5"/>
  <c r="AK118" i="5"/>
  <c r="AX117" i="5"/>
  <c r="AH117" i="5"/>
  <c r="AZ133" i="5"/>
  <c r="BB121" i="5"/>
  <c r="BE118" i="5"/>
  <c r="AO118" i="5"/>
  <c r="BB117" i="5"/>
  <c r="AL117" i="5"/>
  <c r="E84" i="5"/>
  <c r="F84" i="5" s="1"/>
  <c r="G84" i="5" s="1"/>
  <c r="H84" i="5" s="1"/>
  <c r="I84" i="5" s="1"/>
  <c r="J84" i="5" s="1"/>
  <c r="K84" i="5" s="1"/>
  <c r="L84" i="5" s="1"/>
  <c r="M84" i="5" s="1"/>
  <c r="N84" i="5" s="1"/>
  <c r="O84" i="5" s="1"/>
  <c r="D50" i="5"/>
  <c r="AU113" i="5"/>
  <c r="Q8" i="5"/>
  <c r="Q6" i="5"/>
  <c r="P64" i="5" s="1"/>
  <c r="P63" i="5" s="1"/>
  <c r="BL7" i="5"/>
  <c r="BH7" i="5"/>
  <c r="BD7" i="5"/>
  <c r="AZ7" i="5"/>
  <c r="AV7" i="5"/>
  <c r="AR7" i="5"/>
  <c r="AN7" i="5"/>
  <c r="AJ7" i="5"/>
  <c r="AF7" i="5"/>
  <c r="AB7" i="5"/>
  <c r="T7" i="5"/>
  <c r="BL8" i="5"/>
  <c r="BH8" i="5"/>
  <c r="BD8" i="5"/>
  <c r="AZ8" i="5"/>
  <c r="AV8" i="5"/>
  <c r="AR8" i="5"/>
  <c r="AN8" i="5"/>
  <c r="AJ8" i="5"/>
  <c r="AF8" i="5"/>
  <c r="AB8" i="5"/>
  <c r="T8" i="5"/>
  <c r="P8" i="5"/>
  <c r="BL12" i="5"/>
  <c r="BH12" i="5"/>
  <c r="BD12" i="5"/>
  <c r="AZ12" i="5"/>
  <c r="AV12" i="5"/>
  <c r="AR12" i="5"/>
  <c r="AN12" i="5"/>
  <c r="AJ12" i="5"/>
  <c r="AF12" i="5"/>
  <c r="AB12" i="5"/>
  <c r="T12" i="5"/>
  <c r="P12" i="5"/>
  <c r="BI11" i="5"/>
  <c r="BE11" i="5"/>
  <c r="BA11" i="5"/>
  <c r="AW11" i="5"/>
  <c r="AS11" i="5"/>
  <c r="AO11" i="5"/>
  <c r="AK11" i="5"/>
  <c r="AG11" i="5"/>
  <c r="AC11" i="5"/>
  <c r="Y11" i="5"/>
  <c r="U11" i="5"/>
  <c r="Q11" i="5"/>
  <c r="BJ10" i="5"/>
  <c r="BF10" i="5"/>
  <c r="BB10" i="5"/>
  <c r="AX10" i="5"/>
  <c r="AT10" i="5"/>
  <c r="AP10" i="5"/>
  <c r="AL10" i="5"/>
  <c r="AH10" i="5"/>
  <c r="AD10" i="5"/>
  <c r="Z10" i="5"/>
  <c r="V10" i="5"/>
  <c r="R10" i="5"/>
  <c r="O7" i="5"/>
  <c r="BK7" i="5"/>
  <c r="BG7" i="5"/>
  <c r="BC7" i="5"/>
  <c r="AY7" i="5"/>
  <c r="AU7" i="5"/>
  <c r="AQ7" i="5"/>
  <c r="AM7" i="5"/>
  <c r="AI7" i="5"/>
  <c r="AE7" i="5"/>
  <c r="AA7" i="5"/>
  <c r="W7" i="5"/>
  <c r="S7" i="5"/>
  <c r="BK8" i="5"/>
  <c r="BG8" i="5"/>
  <c r="BC8" i="5"/>
  <c r="AY8" i="5"/>
  <c r="AU8" i="5"/>
  <c r="AQ8" i="5"/>
  <c r="AM8" i="5"/>
  <c r="AI8" i="5"/>
  <c r="AE8" i="5"/>
  <c r="AA8" i="5"/>
  <c r="W8" i="5"/>
  <c r="S8" i="5"/>
  <c r="O10" i="5"/>
  <c r="BK12" i="5"/>
  <c r="BG12" i="5"/>
  <c r="BC12" i="5"/>
  <c r="AY12" i="5"/>
  <c r="AU12" i="5"/>
  <c r="AQ12" i="5"/>
  <c r="AM12" i="5"/>
  <c r="AI12" i="5"/>
  <c r="AE12" i="5"/>
  <c r="AA12" i="5"/>
  <c r="W12" i="5"/>
  <c r="S12" i="5"/>
  <c r="BL11" i="5"/>
  <c r="BH11" i="5"/>
  <c r="BD11" i="5"/>
  <c r="AZ11" i="5"/>
  <c r="AV11" i="5"/>
  <c r="AR11" i="5"/>
  <c r="AN11" i="5"/>
  <c r="AJ11" i="5"/>
  <c r="AF11" i="5"/>
  <c r="AB11" i="5"/>
  <c r="T11" i="5"/>
  <c r="P11" i="5"/>
  <c r="BI10" i="5"/>
  <c r="BE10" i="5"/>
  <c r="BA10" i="5"/>
  <c r="AW10" i="5"/>
  <c r="AS10" i="5"/>
  <c r="AO10" i="5"/>
  <c r="AK10" i="5"/>
  <c r="AG10" i="5"/>
  <c r="AC10" i="5"/>
  <c r="Y10" i="5"/>
  <c r="U10" i="5"/>
  <c r="Q10" i="5"/>
  <c r="Q7" i="5"/>
  <c r="BJ7" i="5"/>
  <c r="BF7" i="5"/>
  <c r="BB7" i="5"/>
  <c r="AX7" i="5"/>
  <c r="AT7" i="5"/>
  <c r="AP7" i="5"/>
  <c r="AL7" i="5"/>
  <c r="AH7" i="5"/>
  <c r="AD7" i="5"/>
  <c r="Z7" i="5"/>
  <c r="V7" i="5"/>
  <c r="R7" i="5"/>
  <c r="BJ8" i="5"/>
  <c r="BF8" i="5"/>
  <c r="BB8" i="5"/>
  <c r="AX8" i="5"/>
  <c r="AT8" i="5"/>
  <c r="AP8" i="5"/>
  <c r="AL8" i="5"/>
  <c r="AH8" i="5"/>
  <c r="AD8" i="5"/>
  <c r="Z8" i="5"/>
  <c r="V8" i="5"/>
  <c r="R8" i="5"/>
  <c r="O12" i="5"/>
  <c r="BJ12" i="5"/>
  <c r="BF12" i="5"/>
  <c r="BB12" i="5"/>
  <c r="AX12" i="5"/>
  <c r="AT12" i="5"/>
  <c r="AP12" i="5"/>
  <c r="AL12" i="5"/>
  <c r="AH12" i="5"/>
  <c r="AD12" i="5"/>
  <c r="Z12" i="5"/>
  <c r="V12" i="5"/>
  <c r="R12" i="5"/>
  <c r="BK11" i="5"/>
  <c r="BG11" i="5"/>
  <c r="BC11" i="5"/>
  <c r="AY11" i="5"/>
  <c r="AU11" i="5"/>
  <c r="AQ11" i="5"/>
  <c r="AM11" i="5"/>
  <c r="AI11" i="5"/>
  <c r="AE11" i="5"/>
  <c r="AA11" i="5"/>
  <c r="W11" i="5"/>
  <c r="S11" i="5"/>
  <c r="BL10" i="5"/>
  <c r="BH10" i="5"/>
  <c r="BD10" i="5"/>
  <c r="AZ10" i="5"/>
  <c r="AV10" i="5"/>
  <c r="AR10" i="5"/>
  <c r="AN10" i="5"/>
  <c r="AJ10" i="5"/>
  <c r="AF10" i="5"/>
  <c r="AB10" i="5"/>
  <c r="T10" i="5"/>
  <c r="P10" i="5"/>
  <c r="P7" i="5"/>
  <c r="BI7" i="5"/>
  <c r="BE7" i="5"/>
  <c r="BA7" i="5"/>
  <c r="AW7" i="5"/>
  <c r="AS7" i="5"/>
  <c r="AO7" i="5"/>
  <c r="AK7" i="5"/>
  <c r="AG7" i="5"/>
  <c r="AC7" i="5"/>
  <c r="Y7" i="5"/>
  <c r="O8" i="5"/>
  <c r="BI8" i="5"/>
  <c r="BE8" i="5"/>
  <c r="BA8" i="5"/>
  <c r="AW8" i="5"/>
  <c r="AS8" i="5"/>
  <c r="AO8" i="5"/>
  <c r="AK8" i="5"/>
  <c r="AG8" i="5"/>
  <c r="AC8" i="5"/>
  <c r="Y8" i="5"/>
  <c r="U8" i="5"/>
  <c r="O11" i="5"/>
  <c r="BI12" i="5"/>
  <c r="BE12" i="5"/>
  <c r="BA12" i="5"/>
  <c r="AW12" i="5"/>
  <c r="AS12" i="5"/>
  <c r="AO12" i="5"/>
  <c r="AK12" i="5"/>
  <c r="AG12" i="5"/>
  <c r="AC12" i="5"/>
  <c r="Y12" i="5"/>
  <c r="U12" i="5"/>
  <c r="BJ11" i="5"/>
  <c r="BF11" i="5"/>
  <c r="BB11" i="5"/>
  <c r="AX11" i="5"/>
  <c r="AT11" i="5"/>
  <c r="AP11" i="5"/>
  <c r="AL11" i="5"/>
  <c r="AH11" i="5"/>
  <c r="AD11" i="5"/>
  <c r="Z11" i="5"/>
  <c r="V11" i="5"/>
  <c r="BK10" i="5"/>
  <c r="BG10" i="5"/>
  <c r="BC10" i="5"/>
  <c r="AY10" i="5"/>
  <c r="AU10" i="5"/>
  <c r="AQ10" i="5"/>
  <c r="AM10" i="5"/>
  <c r="AI10" i="5"/>
  <c r="AE10" i="5"/>
  <c r="AA10" i="5"/>
  <c r="W10" i="5"/>
  <c r="BG64" i="5"/>
  <c r="BG63" i="5" s="1"/>
  <c r="AE64" i="5"/>
  <c r="AE63" i="5" s="1"/>
  <c r="AA64" i="5"/>
  <c r="AA63" i="5" s="1"/>
  <c r="T6" i="5"/>
  <c r="S64" i="5" s="1"/>
  <c r="S63" i="5" s="1"/>
  <c r="P6" i="5"/>
  <c r="O64" i="5" s="1"/>
  <c r="O63" i="5" s="1"/>
  <c r="AT64" i="5"/>
  <c r="AT63" i="5" s="1"/>
  <c r="W6" i="5"/>
  <c r="V64" i="5" s="1"/>
  <c r="V63" i="5" s="1"/>
  <c r="S6" i="5"/>
  <c r="R64" i="5" s="1"/>
  <c r="R63" i="5" s="1"/>
  <c r="V6" i="5"/>
  <c r="R6" i="5"/>
  <c r="O6" i="5"/>
  <c r="N64" i="5" s="1"/>
  <c r="N63" i="5" s="1"/>
  <c r="N115" i="5" s="1"/>
  <c r="U6" i="5"/>
  <c r="T64" i="5" s="1"/>
  <c r="T63" i="5" s="1"/>
  <c r="BF121" i="5"/>
  <c r="AP121" i="5"/>
  <c r="BJ121" i="5"/>
  <c r="AT121" i="5"/>
  <c r="AD121" i="5"/>
  <c r="AX121" i="5"/>
  <c r="AH121" i="5"/>
  <c r="BJ125" i="5"/>
  <c r="BF125" i="5"/>
  <c r="BB125" i="5"/>
  <c r="AX125" i="5"/>
  <c r="AT125" i="5"/>
  <c r="AP125" i="5"/>
  <c r="AL125" i="5"/>
  <c r="AH125" i="5"/>
  <c r="AD125" i="5"/>
  <c r="BH144" i="5"/>
  <c r="BD144" i="5"/>
  <c r="AZ144" i="5"/>
  <c r="AV144" i="5"/>
  <c r="AR144" i="5"/>
  <c r="AN144" i="5"/>
  <c r="AJ144" i="5"/>
  <c r="AF144" i="5"/>
  <c r="AB144" i="5"/>
  <c r="BI132" i="5"/>
  <c r="BE132" i="5"/>
  <c r="BA132" i="5"/>
  <c r="AW132" i="5"/>
  <c r="AS132" i="5"/>
  <c r="AO132" i="5"/>
  <c r="AK132" i="5"/>
  <c r="AG132" i="5"/>
  <c r="AC132" i="5"/>
  <c r="BH23" i="5"/>
  <c r="BH135" i="5" s="1"/>
  <c r="BL23" i="5"/>
  <c r="BL135" i="5" s="1"/>
  <c r="AN23" i="5"/>
  <c r="AN135" i="5" s="1"/>
  <c r="BJ23" i="5"/>
  <c r="BJ135" i="5" s="1"/>
  <c r="BF23" i="5"/>
  <c r="BF135" i="5" s="1"/>
  <c r="BB23" i="5"/>
  <c r="BB135" i="5" s="1"/>
  <c r="AX23" i="5"/>
  <c r="AX135" i="5" s="1"/>
  <c r="AT23" i="5"/>
  <c r="AT135" i="5" s="1"/>
  <c r="AP23" i="5"/>
  <c r="AP135" i="5" s="1"/>
  <c r="AL23" i="5"/>
  <c r="AL135" i="5" s="1"/>
  <c r="AV23" i="5"/>
  <c r="AV135" i="5" s="1"/>
  <c r="BD23" i="5"/>
  <c r="BD135" i="5" s="1"/>
  <c r="AZ23" i="5"/>
  <c r="AZ135" i="5" s="1"/>
  <c r="AR23" i="5"/>
  <c r="AR135" i="5" s="1"/>
  <c r="BG113" i="5"/>
  <c r="BC113" i="5"/>
  <c r="AS113" i="5"/>
  <c r="AG113" i="5"/>
  <c r="BE113" i="5"/>
  <c r="BA113" i="5"/>
  <c r="AW23" i="5"/>
  <c r="AW135" i="5" s="1"/>
  <c r="BE23" i="5"/>
  <c r="BE135" i="5" s="1"/>
  <c r="AO23" i="5"/>
  <c r="AO135" i="5" s="1"/>
  <c r="AL133" i="5"/>
  <c r="AK23" i="5"/>
  <c r="AK135" i="5" s="1"/>
  <c r="AF113" i="5"/>
  <c r="AO113" i="5"/>
  <c r="AJ113" i="5"/>
  <c r="AW113" i="5"/>
  <c r="AZ113" i="5"/>
  <c r="BH113" i="5"/>
  <c r="BI23" i="5"/>
  <c r="BA23" i="5"/>
  <c r="BA135" i="5" s="1"/>
  <c r="AS23" i="5"/>
  <c r="AS135" i="5" s="1"/>
  <c r="BK23" i="5"/>
  <c r="BG23" i="5"/>
  <c r="BG135" i="5" s="1"/>
  <c r="BC23" i="5"/>
  <c r="BC135" i="5" s="1"/>
  <c r="AY23" i="5"/>
  <c r="AU23" i="5"/>
  <c r="AQ23" i="5"/>
  <c r="AQ135" i="5" s="1"/>
  <c r="AM23" i="5"/>
  <c r="AM135" i="5" s="1"/>
  <c r="BJ113" i="5"/>
  <c r="BF113" i="5"/>
  <c r="BB113" i="5"/>
  <c r="AX113" i="5"/>
  <c r="AT113" i="5"/>
  <c r="AP113" i="5"/>
  <c r="AQ113" i="5"/>
  <c r="AL113" i="5"/>
  <c r="AM113" i="5"/>
  <c r="AH113" i="5"/>
  <c r="AI113" i="5"/>
  <c r="AD113" i="5"/>
  <c r="AE113" i="5"/>
  <c r="AA113" i="5"/>
  <c r="M66" i="5"/>
  <c r="G66" i="5"/>
  <c r="K66" i="5"/>
  <c r="D66" i="5"/>
  <c r="D116" i="5" s="1"/>
  <c r="H66" i="5"/>
  <c r="I116" i="5" s="1"/>
  <c r="L66" i="5"/>
  <c r="F66" i="5"/>
  <c r="F116" i="5" s="1"/>
  <c r="J66" i="5"/>
  <c r="J116" i="5" s="1"/>
  <c r="N66" i="5"/>
  <c r="E132" i="5"/>
  <c r="I132" i="5"/>
  <c r="M132" i="5"/>
  <c r="Q132" i="5"/>
  <c r="T11" i="6"/>
  <c r="U132" i="5"/>
  <c r="E121" i="5"/>
  <c r="M121" i="5"/>
  <c r="U121" i="5"/>
  <c r="G121" i="5"/>
  <c r="K121" i="5"/>
  <c r="O121" i="5"/>
  <c r="S121" i="5"/>
  <c r="H125" i="5"/>
  <c r="L125" i="5"/>
  <c r="P125" i="5"/>
  <c r="T125" i="5"/>
  <c r="H115" i="5"/>
  <c r="L115" i="5"/>
  <c r="H118" i="5"/>
  <c r="L118" i="5"/>
  <c r="P118" i="5"/>
  <c r="T118" i="5"/>
  <c r="F125" i="5"/>
  <c r="J125" i="5"/>
  <c r="N125" i="5"/>
  <c r="R125" i="5"/>
  <c r="F115" i="5"/>
  <c r="J115" i="5"/>
  <c r="G144" i="5"/>
  <c r="K144" i="5"/>
  <c r="O144" i="5"/>
  <c r="S144" i="5"/>
  <c r="F118" i="5"/>
  <c r="J118" i="5"/>
  <c r="N118" i="5"/>
  <c r="R118" i="5"/>
  <c r="H132" i="5"/>
  <c r="L132" i="5"/>
  <c r="P132" i="5"/>
  <c r="T132" i="5"/>
  <c r="H121" i="5"/>
  <c r="L121" i="5"/>
  <c r="P121" i="5"/>
  <c r="T121" i="5"/>
  <c r="E125" i="5"/>
  <c r="I125" i="5"/>
  <c r="M125" i="5"/>
  <c r="Q125" i="5"/>
  <c r="U125" i="5"/>
  <c r="E115" i="5"/>
  <c r="I115" i="5"/>
  <c r="M115" i="5"/>
  <c r="E118" i="5"/>
  <c r="I118" i="5"/>
  <c r="M118" i="5"/>
  <c r="Q118" i="5"/>
  <c r="U118" i="5"/>
  <c r="D113" i="5"/>
  <c r="E144" i="5"/>
  <c r="I144" i="5"/>
  <c r="M144" i="5"/>
  <c r="Q144" i="5"/>
  <c r="U144" i="5"/>
  <c r="F144" i="5"/>
  <c r="J144" i="5"/>
  <c r="N144" i="5"/>
  <c r="R144" i="5"/>
  <c r="G125" i="5"/>
  <c r="K125" i="5"/>
  <c r="O125" i="5"/>
  <c r="S125" i="5"/>
  <c r="G115" i="5"/>
  <c r="K115" i="5"/>
  <c r="H144" i="5"/>
  <c r="L144" i="5"/>
  <c r="P144" i="5"/>
  <c r="T144" i="5"/>
  <c r="G118" i="5"/>
  <c r="K118" i="5"/>
  <c r="O118" i="5"/>
  <c r="S118" i="5"/>
  <c r="F121" i="5"/>
  <c r="N121" i="5"/>
  <c r="F132" i="5"/>
  <c r="J132" i="5"/>
  <c r="N132" i="5"/>
  <c r="R132" i="5"/>
  <c r="I121" i="5"/>
  <c r="Q121" i="5"/>
  <c r="G132" i="5"/>
  <c r="K132" i="5"/>
  <c r="O132" i="5"/>
  <c r="S132" i="5"/>
  <c r="J121" i="5"/>
  <c r="R121" i="5"/>
  <c r="BA2" i="5" l="1"/>
  <c r="BJ2" i="5"/>
  <c r="BQ2" i="5"/>
  <c r="AO2" i="5"/>
  <c r="AX2" i="5"/>
  <c r="BK2" i="5"/>
  <c r="AC2" i="5"/>
  <c r="AL2" i="5"/>
  <c r="AY2" i="5"/>
  <c r="BL2" i="5"/>
  <c r="Z2" i="5"/>
  <c r="AM2" i="5"/>
  <c r="AZ2" i="5"/>
  <c r="BT2" i="5"/>
  <c r="AA2" i="5"/>
  <c r="AN2" i="5"/>
  <c r="BE2" i="5"/>
  <c r="W2" i="5"/>
  <c r="AB2" i="5"/>
  <c r="AS2" i="5"/>
  <c r="BB2" i="5"/>
  <c r="BV2" i="5"/>
  <c r="AG2" i="5"/>
  <c r="AP2" i="5"/>
  <c r="BC2" i="5"/>
  <c r="BN2" i="5"/>
  <c r="BR2" i="5"/>
  <c r="AD2" i="5"/>
  <c r="AQ2" i="5"/>
  <c r="BD2" i="5"/>
  <c r="BO2" i="5"/>
  <c r="AE2" i="5"/>
  <c r="AR2" i="5"/>
  <c r="BI2" i="5"/>
  <c r="BU2" i="5"/>
  <c r="AF2" i="5"/>
  <c r="AW2" i="5"/>
  <c r="BF2" i="5"/>
  <c r="BM2" i="5"/>
  <c r="AK2" i="5"/>
  <c r="AT2" i="5"/>
  <c r="BG2" i="5"/>
  <c r="Y2" i="5"/>
  <c r="AH2" i="5"/>
  <c r="AU2" i="5"/>
  <c r="BH2" i="5"/>
  <c r="BS2" i="5"/>
  <c r="AI2" i="5"/>
  <c r="AV2" i="5"/>
  <c r="X2" i="5"/>
  <c r="BP2" i="5"/>
  <c r="AJ2" i="5"/>
  <c r="T115" i="5"/>
  <c r="H9" i="5"/>
  <c r="Z67" i="5"/>
  <c r="Z66" i="5" s="1"/>
  <c r="BI67" i="5"/>
  <c r="BI66" i="5" s="1"/>
  <c r="P115" i="5"/>
  <c r="R169" i="5"/>
  <c r="R15" i="5" s="1"/>
  <c r="R185" i="5" s="1"/>
  <c r="BR169" i="5"/>
  <c r="BR15" i="5" s="1"/>
  <c r="BR185" i="5" s="1"/>
  <c r="AD169" i="5"/>
  <c r="AD15" i="5" s="1"/>
  <c r="AD185" i="5" s="1"/>
  <c r="AQ169" i="5"/>
  <c r="AQ15" i="5" s="1"/>
  <c r="AQ185" i="5" s="1"/>
  <c r="BD169" i="5"/>
  <c r="BD15" i="5" s="1"/>
  <c r="BD185" i="5" s="1"/>
  <c r="BO169" i="5"/>
  <c r="BO15" i="5" s="1"/>
  <c r="BO185" i="5" s="1"/>
  <c r="AE169" i="5"/>
  <c r="AE15" i="5" s="1"/>
  <c r="AE185" i="5" s="1"/>
  <c r="AR169" i="5"/>
  <c r="AR15" i="5" s="1"/>
  <c r="AR185" i="5" s="1"/>
  <c r="BI169" i="5"/>
  <c r="BI15" i="5" s="1"/>
  <c r="BI185" i="5" s="1"/>
  <c r="BU169" i="5"/>
  <c r="BU15" i="5" s="1"/>
  <c r="BU185" i="5" s="1"/>
  <c r="AF169" i="5"/>
  <c r="AF15" i="5" s="1"/>
  <c r="AF185" i="5" s="1"/>
  <c r="AW169" i="5"/>
  <c r="AW15" i="5" s="1"/>
  <c r="AW185" i="5" s="1"/>
  <c r="BF169" i="5"/>
  <c r="BF15" i="5" s="1"/>
  <c r="BF185" i="5" s="1"/>
  <c r="BM169" i="5"/>
  <c r="BM15" i="5" s="1"/>
  <c r="BM185" i="5" s="1"/>
  <c r="Q169" i="5"/>
  <c r="Q15" i="5" s="1"/>
  <c r="Q185" i="5" s="1"/>
  <c r="U169" i="5"/>
  <c r="U15" i="5" s="1"/>
  <c r="U185" i="5" s="1"/>
  <c r="AK169" i="5"/>
  <c r="AK15" i="5" s="1"/>
  <c r="AK185" i="5" s="1"/>
  <c r="AT169" i="5"/>
  <c r="AT15" i="5" s="1"/>
  <c r="AT185" i="5" s="1"/>
  <c r="BG169" i="5"/>
  <c r="BG15" i="5" s="1"/>
  <c r="BG185" i="5" s="1"/>
  <c r="Y169" i="5"/>
  <c r="Y15" i="5" s="1"/>
  <c r="Y185" i="5" s="1"/>
  <c r="AH169" i="5"/>
  <c r="AH15" i="5" s="1"/>
  <c r="AH185" i="5" s="1"/>
  <c r="AU169" i="5"/>
  <c r="AU15" i="5" s="1"/>
  <c r="AU185" i="5" s="1"/>
  <c r="BH169" i="5"/>
  <c r="BH15" i="5" s="1"/>
  <c r="BH185" i="5" s="1"/>
  <c r="BS169" i="5"/>
  <c r="BS15" i="5" s="1"/>
  <c r="BS185" i="5" s="1"/>
  <c r="AI169" i="5"/>
  <c r="AI15" i="5" s="1"/>
  <c r="AI185" i="5" s="1"/>
  <c r="AV169" i="5"/>
  <c r="AV15" i="5" s="1"/>
  <c r="AV185" i="5" s="1"/>
  <c r="X169" i="5"/>
  <c r="X15" i="5" s="1"/>
  <c r="X185" i="5" s="1"/>
  <c r="BP169" i="5"/>
  <c r="BP15" i="5" s="1"/>
  <c r="BP185" i="5" s="1"/>
  <c r="AJ169" i="5"/>
  <c r="AJ15" i="5" s="1"/>
  <c r="AJ185" i="5" s="1"/>
  <c r="P84" i="5"/>
  <c r="Q84" i="5" s="1"/>
  <c r="R84" i="5" s="1"/>
  <c r="S84" i="5" s="1"/>
  <c r="T84" i="5" s="1"/>
  <c r="U84" i="5" s="1"/>
  <c r="V84" i="5" s="1"/>
  <c r="W84" i="5" s="1"/>
  <c r="X84" i="5" s="1"/>
  <c r="J12" i="9"/>
  <c r="S169" i="5"/>
  <c r="S15" i="5" s="1"/>
  <c r="S185" i="5" s="1"/>
  <c r="P169" i="5"/>
  <c r="P15" i="5" s="1"/>
  <c r="P185" i="5" s="1"/>
  <c r="BA169" i="5"/>
  <c r="BA15" i="5" s="1"/>
  <c r="BA185" i="5" s="1"/>
  <c r="BJ169" i="5"/>
  <c r="BJ15" i="5" s="1"/>
  <c r="BJ185" i="5" s="1"/>
  <c r="BQ169" i="5"/>
  <c r="BQ15" i="5" s="1"/>
  <c r="BQ185" i="5" s="1"/>
  <c r="AO169" i="5"/>
  <c r="AO15" i="5" s="1"/>
  <c r="AO185" i="5" s="1"/>
  <c r="AX169" i="5"/>
  <c r="AX15" i="5" s="1"/>
  <c r="AX185" i="5" s="1"/>
  <c r="BK169" i="5"/>
  <c r="BK15" i="5" s="1"/>
  <c r="BK185" i="5" s="1"/>
  <c r="AC169" i="5"/>
  <c r="AC15" i="5" s="1"/>
  <c r="AC185" i="5" s="1"/>
  <c r="AL169" i="5"/>
  <c r="AL15" i="5" s="1"/>
  <c r="AL185" i="5" s="1"/>
  <c r="AY169" i="5"/>
  <c r="AY15" i="5" s="1"/>
  <c r="AY185" i="5" s="1"/>
  <c r="BL169" i="5"/>
  <c r="BL15" i="5" s="1"/>
  <c r="BL185" i="5" s="1"/>
  <c r="Z169" i="5"/>
  <c r="Z15" i="5" s="1"/>
  <c r="Z185" i="5" s="1"/>
  <c r="AM169" i="5"/>
  <c r="AM15" i="5" s="1"/>
  <c r="AM185" i="5" s="1"/>
  <c r="AZ169" i="5"/>
  <c r="AZ15" i="5" s="1"/>
  <c r="AZ185" i="5" s="1"/>
  <c r="O169" i="5"/>
  <c r="O15" i="5" s="1"/>
  <c r="O185" i="5" s="1"/>
  <c r="V169" i="5"/>
  <c r="V15" i="5" s="1"/>
  <c r="V185" i="5" s="1"/>
  <c r="T169" i="5"/>
  <c r="T15" i="5" s="1"/>
  <c r="T185" i="5" s="1"/>
  <c r="BT169" i="5"/>
  <c r="BT15" i="5" s="1"/>
  <c r="BT185" i="5" s="1"/>
  <c r="AA169" i="5"/>
  <c r="AA15" i="5" s="1"/>
  <c r="AA185" i="5" s="1"/>
  <c r="AN169" i="5"/>
  <c r="AN15" i="5" s="1"/>
  <c r="AN185" i="5" s="1"/>
  <c r="BE169" i="5"/>
  <c r="BE15" i="5" s="1"/>
  <c r="BE185" i="5" s="1"/>
  <c r="W169" i="5"/>
  <c r="W15" i="5" s="1"/>
  <c r="W185" i="5" s="1"/>
  <c r="AB169" i="5"/>
  <c r="AB15" i="5" s="1"/>
  <c r="AB185" i="5" s="1"/>
  <c r="AS169" i="5"/>
  <c r="AS15" i="5" s="1"/>
  <c r="AS185" i="5" s="1"/>
  <c r="BB169" i="5"/>
  <c r="BB15" i="5" s="1"/>
  <c r="BB185" i="5" s="1"/>
  <c r="BV169" i="5"/>
  <c r="BV15" i="5" s="1"/>
  <c r="BV185" i="5" s="1"/>
  <c r="AG169" i="5"/>
  <c r="AG15" i="5" s="1"/>
  <c r="AG185" i="5" s="1"/>
  <c r="AP169" i="5"/>
  <c r="AP15" i="5" s="1"/>
  <c r="AP185" i="5" s="1"/>
  <c r="BC169" i="5"/>
  <c r="BC15" i="5" s="1"/>
  <c r="BC185" i="5" s="1"/>
  <c r="BN169" i="5"/>
  <c r="BN15" i="5" s="1"/>
  <c r="BN185" i="5" s="1"/>
  <c r="V67" i="5"/>
  <c r="V66" i="5" s="1"/>
  <c r="BE67" i="5"/>
  <c r="BE66" i="5" s="1"/>
  <c r="Q67" i="5"/>
  <c r="Q66" i="5" s="1"/>
  <c r="U67" i="5"/>
  <c r="U66" i="5" s="1"/>
  <c r="AZ115" i="5"/>
  <c r="AJ115" i="5"/>
  <c r="AW67" i="5"/>
  <c r="AW66" i="5" s="1"/>
  <c r="R13" i="5"/>
  <c r="R183" i="5" s="1"/>
  <c r="AS67" i="5"/>
  <c r="AS66" i="5" s="1"/>
  <c r="AS62" i="5" s="1"/>
  <c r="V2" i="5"/>
  <c r="U2" i="5"/>
  <c r="BA67" i="5"/>
  <c r="BA66" i="5" s="1"/>
  <c r="Q2" i="5"/>
  <c r="X9" i="5"/>
  <c r="S115" i="5"/>
  <c r="BR67" i="5"/>
  <c r="BR66" i="5" s="1"/>
  <c r="BO67" i="5"/>
  <c r="BO66" i="5" s="1"/>
  <c r="BU67" i="5"/>
  <c r="BU66" i="5" s="1"/>
  <c r="BM67" i="5"/>
  <c r="BM66" i="5" s="1"/>
  <c r="BD115" i="5"/>
  <c r="AT9" i="5"/>
  <c r="BS67" i="5"/>
  <c r="BS66" i="5" s="1"/>
  <c r="BP67" i="5"/>
  <c r="BP66" i="5" s="1"/>
  <c r="BQ67" i="5"/>
  <c r="BQ66" i="5" s="1"/>
  <c r="BT67" i="5"/>
  <c r="BT66" i="5" s="1"/>
  <c r="BV67" i="5"/>
  <c r="BV66" i="5" s="1"/>
  <c r="BN67" i="5"/>
  <c r="BN66" i="5" s="1"/>
  <c r="BN9" i="5"/>
  <c r="BM64" i="5"/>
  <c r="BM63" i="5" s="1"/>
  <c r="BP9" i="5"/>
  <c r="BO64" i="5"/>
  <c r="BO63" i="5" s="1"/>
  <c r="BT9" i="5"/>
  <c r="BS64" i="5"/>
  <c r="BS63" i="5" s="1"/>
  <c r="BN13" i="5"/>
  <c r="BN183" i="5" s="1"/>
  <c r="BT13" i="5"/>
  <c r="BT183" i="5" s="1"/>
  <c r="BV13" i="5"/>
  <c r="BV183" i="5" s="1"/>
  <c r="BQ9" i="5"/>
  <c r="BP64" i="5"/>
  <c r="BP63" i="5" s="1"/>
  <c r="BU9" i="5"/>
  <c r="BT64" i="5"/>
  <c r="BT63" i="5" s="1"/>
  <c r="BU13" i="5"/>
  <c r="BU183" i="5" s="1"/>
  <c r="BP13" i="5"/>
  <c r="BP98" i="5" s="1"/>
  <c r="BM9" i="5"/>
  <c r="BL64" i="5"/>
  <c r="BL63" i="5" s="1"/>
  <c r="BS9" i="5"/>
  <c r="BR64" i="5"/>
  <c r="BR63" i="5" s="1"/>
  <c r="BQ13" i="5"/>
  <c r="BQ183" i="5" s="1"/>
  <c r="BS13" i="5"/>
  <c r="BS183" i="5" s="1"/>
  <c r="BR9" i="5"/>
  <c r="BQ64" i="5"/>
  <c r="BQ63" i="5" s="1"/>
  <c r="BV9" i="5"/>
  <c r="BU64" i="5"/>
  <c r="BU63" i="5" s="1"/>
  <c r="BO9" i="5"/>
  <c r="BN64" i="5"/>
  <c r="BN63" i="5" s="1"/>
  <c r="BR13" i="5"/>
  <c r="BR183" i="5" s="1"/>
  <c r="BM13" i="5"/>
  <c r="BM183" i="5" s="1"/>
  <c r="BO13" i="5"/>
  <c r="BO98" i="5" s="1"/>
  <c r="AF115" i="5"/>
  <c r="AV115" i="5"/>
  <c r="O115" i="5"/>
  <c r="X115" i="5"/>
  <c r="AN115" i="5"/>
  <c r="X13" i="5"/>
  <c r="X183" i="5" s="1"/>
  <c r="D45" i="5"/>
  <c r="D41" i="5" s="1"/>
  <c r="D97" i="5"/>
  <c r="W115" i="5"/>
  <c r="AS115" i="5"/>
  <c r="AA115" i="5"/>
  <c r="AQ115" i="5"/>
  <c r="BG115" i="5"/>
  <c r="AT115" i="5"/>
  <c r="R9" i="5"/>
  <c r="Q64" i="5"/>
  <c r="Q63" i="5" s="1"/>
  <c r="AH9" i="5"/>
  <c r="AG64" i="5"/>
  <c r="AG63" i="5" s="1"/>
  <c r="AG115" i="5" s="1"/>
  <c r="AX9" i="5"/>
  <c r="AW64" i="5"/>
  <c r="AW63" i="5" s="1"/>
  <c r="AW115" i="5" s="1"/>
  <c r="AE115" i="5"/>
  <c r="AU115" i="5"/>
  <c r="BK115" i="5"/>
  <c r="AD9" i="5"/>
  <c r="AC64" i="5"/>
  <c r="AC63" i="5" s="1"/>
  <c r="AC115" i="5" s="1"/>
  <c r="AB115" i="5"/>
  <c r="AR115" i="5"/>
  <c r="BH115" i="5"/>
  <c r="V9" i="5"/>
  <c r="U64" i="5"/>
  <c r="U63" i="5" s="1"/>
  <c r="V115" i="5" s="1"/>
  <c r="AL9" i="5"/>
  <c r="AK64" i="5"/>
  <c r="AK63" i="5" s="1"/>
  <c r="AK115" i="5" s="1"/>
  <c r="BB9" i="5"/>
  <c r="BA64" i="5"/>
  <c r="BA63" i="5" s="1"/>
  <c r="AI115" i="5"/>
  <c r="AY115" i="5"/>
  <c r="BJ9" i="5"/>
  <c r="BI64" i="5"/>
  <c r="BI63" i="5" s="1"/>
  <c r="BJ115" i="5" s="1"/>
  <c r="Z9" i="5"/>
  <c r="Y64" i="5"/>
  <c r="Y63" i="5" s="1"/>
  <c r="Y115" i="5" s="1"/>
  <c r="AP9" i="5"/>
  <c r="AO64" i="5"/>
  <c r="AO63" i="5" s="1"/>
  <c r="AO115" i="5" s="1"/>
  <c r="BF9" i="5"/>
  <c r="BE64" i="5"/>
  <c r="BE63" i="5" s="1"/>
  <c r="BF115" i="5" s="1"/>
  <c r="AM115" i="5"/>
  <c r="BC115" i="5"/>
  <c r="S9" i="5"/>
  <c r="AI9" i="5"/>
  <c r="AN9" i="5"/>
  <c r="BD9" i="5"/>
  <c r="AH67" i="5"/>
  <c r="AH66" i="5" s="1"/>
  <c r="AH62" i="5" s="1"/>
  <c r="W67" i="5"/>
  <c r="W66" i="5" s="1"/>
  <c r="AQ67" i="5"/>
  <c r="AQ66" i="5" s="1"/>
  <c r="AQ62" i="5" s="1"/>
  <c r="AB67" i="5"/>
  <c r="AB66" i="5" s="1"/>
  <c r="AB62" i="5" s="1"/>
  <c r="BH67" i="5"/>
  <c r="BH66" i="5" s="1"/>
  <c r="AX67" i="5"/>
  <c r="AX66" i="5" s="1"/>
  <c r="AA67" i="5"/>
  <c r="AA66" i="5" s="1"/>
  <c r="AA116" i="5" s="1"/>
  <c r="BG67" i="5"/>
  <c r="BG66" i="5" s="1"/>
  <c r="BG62" i="5" s="1"/>
  <c r="AR67" i="5"/>
  <c r="AR66" i="5" s="1"/>
  <c r="AC67" i="5"/>
  <c r="AC66" i="5" s="1"/>
  <c r="AL67" i="5"/>
  <c r="AL66" i="5" s="1"/>
  <c r="AL62" i="5" s="1"/>
  <c r="BB67" i="5"/>
  <c r="BB66" i="5" s="1"/>
  <c r="R2" i="5"/>
  <c r="R67" i="5"/>
  <c r="R66" i="5" s="1"/>
  <c r="AE67" i="5"/>
  <c r="AE66" i="5" s="1"/>
  <c r="AE62" i="5" s="1"/>
  <c r="AU67" i="5"/>
  <c r="AU66" i="5" s="1"/>
  <c r="AU62" i="5" s="1"/>
  <c r="BK67" i="5"/>
  <c r="BK66" i="5" s="1"/>
  <c r="BK62" i="5" s="1"/>
  <c r="AF67" i="5"/>
  <c r="AF66" i="5" s="1"/>
  <c r="AF62" i="5" s="1"/>
  <c r="AV67" i="5"/>
  <c r="AV66" i="5" s="1"/>
  <c r="AV62" i="5" s="1"/>
  <c r="BL67" i="5"/>
  <c r="BL66" i="5" s="1"/>
  <c r="AG67" i="5"/>
  <c r="AG66" i="5" s="1"/>
  <c r="AP67" i="5"/>
  <c r="AP66" i="5" s="1"/>
  <c r="AP116" i="5" s="1"/>
  <c r="BF67" i="5"/>
  <c r="BF66" i="5" s="1"/>
  <c r="P2" i="5"/>
  <c r="P67" i="5"/>
  <c r="P66" i="5" s="1"/>
  <c r="AI67" i="5"/>
  <c r="AI66" i="5" s="1"/>
  <c r="AY67" i="5"/>
  <c r="AY66" i="5" s="1"/>
  <c r="AY62" i="5" s="1"/>
  <c r="C10" i="4"/>
  <c r="X67" i="5"/>
  <c r="X66" i="5" s="1"/>
  <c r="AJ67" i="5"/>
  <c r="AJ66" i="5" s="1"/>
  <c r="AZ67" i="5"/>
  <c r="AZ66" i="5" s="1"/>
  <c r="AZ62" i="5" s="1"/>
  <c r="Y67" i="5"/>
  <c r="Y66" i="5" s="1"/>
  <c r="AK67" i="5"/>
  <c r="AK66" i="5" s="1"/>
  <c r="T9" i="5"/>
  <c r="AJ9" i="5"/>
  <c r="AZ9" i="5"/>
  <c r="AD67" i="5"/>
  <c r="AD66" i="5" s="1"/>
  <c r="AT67" i="5"/>
  <c r="AT66" i="5" s="1"/>
  <c r="BJ67" i="5"/>
  <c r="BJ66" i="5" s="1"/>
  <c r="O2" i="5"/>
  <c r="C9" i="4" s="1"/>
  <c r="O67" i="5"/>
  <c r="O66" i="5" s="1"/>
  <c r="O116" i="5" s="1"/>
  <c r="AM67" i="5"/>
  <c r="AM66" i="5" s="1"/>
  <c r="BC67" i="5"/>
  <c r="BC66" i="5" s="1"/>
  <c r="BC62" i="5" s="1"/>
  <c r="S2" i="5"/>
  <c r="S67" i="5"/>
  <c r="S66" i="5" s="1"/>
  <c r="AN67" i="5"/>
  <c r="AN66" i="5" s="1"/>
  <c r="AN62" i="5" s="1"/>
  <c r="BD67" i="5"/>
  <c r="BD66" i="5" s="1"/>
  <c r="BD62" i="5" s="1"/>
  <c r="T2" i="5"/>
  <c r="T67" i="5"/>
  <c r="T66" i="5" s="1"/>
  <c r="W9" i="5"/>
  <c r="AM9" i="5"/>
  <c r="BC9" i="5"/>
  <c r="M116" i="5"/>
  <c r="BE9" i="5"/>
  <c r="W13" i="5"/>
  <c r="W183" i="5" s="1"/>
  <c r="AM13" i="5"/>
  <c r="AM183" i="5" s="1"/>
  <c r="BC13" i="5"/>
  <c r="BC183" i="5" s="1"/>
  <c r="AB13" i="5"/>
  <c r="AB183" i="5" s="1"/>
  <c r="AR13" i="5"/>
  <c r="AR183" i="5" s="1"/>
  <c r="BH13" i="5"/>
  <c r="BH183" i="5" s="1"/>
  <c r="Q13" i="5"/>
  <c r="Q183" i="5" s="1"/>
  <c r="O13" i="5"/>
  <c r="O183" i="5" s="1"/>
  <c r="K116" i="5"/>
  <c r="U9" i="5"/>
  <c r="AY9" i="5"/>
  <c r="S13" i="5"/>
  <c r="S183" i="5" s="1"/>
  <c r="AK9" i="5"/>
  <c r="BA9" i="5"/>
  <c r="AN13" i="5"/>
  <c r="AN183" i="5" s="1"/>
  <c r="P13" i="5"/>
  <c r="P183" i="5" s="1"/>
  <c r="BK9" i="5"/>
  <c r="BH9" i="5"/>
  <c r="Q9" i="5"/>
  <c r="AO9" i="5"/>
  <c r="Y9" i="5"/>
  <c r="V13" i="5"/>
  <c r="V183" i="5" s="1"/>
  <c r="AB9" i="5"/>
  <c r="AR9" i="5"/>
  <c r="O9" i="5"/>
  <c r="AE9" i="5"/>
  <c r="AU9" i="5"/>
  <c r="AI13" i="5"/>
  <c r="AI98" i="5" s="1"/>
  <c r="AY13" i="5"/>
  <c r="AY183" i="5" s="1"/>
  <c r="BD13" i="5"/>
  <c r="BD98" i="5" s="1"/>
  <c r="U13" i="5"/>
  <c r="U183" i="5" s="1"/>
  <c r="T13" i="5"/>
  <c r="T183" i="5" s="1"/>
  <c r="BI9" i="5"/>
  <c r="AC9" i="5"/>
  <c r="AS9" i="5"/>
  <c r="AA9" i="5"/>
  <c r="AQ9" i="5"/>
  <c r="BG9" i="5"/>
  <c r="AG9" i="5"/>
  <c r="AW9" i="5"/>
  <c r="AE13" i="5"/>
  <c r="AE183" i="5" s="1"/>
  <c r="AU13" i="5"/>
  <c r="AU183" i="5" s="1"/>
  <c r="BK13" i="5"/>
  <c r="BK183" i="5" s="1"/>
  <c r="AJ13" i="5"/>
  <c r="AJ183" i="5" s="1"/>
  <c r="AZ13" i="5"/>
  <c r="AZ183" i="5" s="1"/>
  <c r="P9" i="5"/>
  <c r="AF9" i="5"/>
  <c r="AV9" i="5"/>
  <c r="BL9" i="5"/>
  <c r="AA13" i="5"/>
  <c r="AA183" i="5" s="1"/>
  <c r="AQ13" i="5"/>
  <c r="AQ183" i="5" s="1"/>
  <c r="BG13" i="5"/>
  <c r="BG183" i="5" s="1"/>
  <c r="AF13" i="5"/>
  <c r="AF183" i="5" s="1"/>
  <c r="AV13" i="5"/>
  <c r="AV183" i="5" s="1"/>
  <c r="BL13" i="5"/>
  <c r="BL183" i="5" s="1"/>
  <c r="AG13" i="5"/>
  <c r="AG183" i="5" s="1"/>
  <c r="AW13" i="5"/>
  <c r="AW183" i="5" s="1"/>
  <c r="AL13" i="5"/>
  <c r="AL183" i="5" s="1"/>
  <c r="BB13" i="5"/>
  <c r="BB183" i="5" s="1"/>
  <c r="AK13" i="5"/>
  <c r="BA13" i="5"/>
  <c r="BA98" i="5" s="1"/>
  <c r="Z13" i="5"/>
  <c r="Z183" i="5" s="1"/>
  <c r="AP13" i="5"/>
  <c r="AP183" i="5" s="1"/>
  <c r="BF13" i="5"/>
  <c r="BF183" i="5" s="1"/>
  <c r="Y13" i="5"/>
  <c r="Y183" i="5" s="1"/>
  <c r="AO13" i="5"/>
  <c r="AO183" i="5" s="1"/>
  <c r="BE13" i="5"/>
  <c r="BE98" i="5" s="1"/>
  <c r="AD13" i="5"/>
  <c r="AD183" i="5" s="1"/>
  <c r="AT13" i="5"/>
  <c r="AT183" i="5" s="1"/>
  <c r="BJ13" i="5"/>
  <c r="BJ183" i="5" s="1"/>
  <c r="AC13" i="5"/>
  <c r="AC183" i="5" s="1"/>
  <c r="AS13" i="5"/>
  <c r="AS183" i="5" s="1"/>
  <c r="BI13" i="5"/>
  <c r="BI183" i="5" s="1"/>
  <c r="AH13" i="5"/>
  <c r="AH183" i="5" s="1"/>
  <c r="AX13" i="5"/>
  <c r="AX183" i="5" s="1"/>
  <c r="Z62" i="5"/>
  <c r="Y84" i="5"/>
  <c r="AU135" i="5"/>
  <c r="BK135" i="5"/>
  <c r="AY135" i="5"/>
  <c r="BI135" i="5"/>
  <c r="N116" i="5"/>
  <c r="H116" i="5"/>
  <c r="H113" i="5"/>
  <c r="P113" i="5"/>
  <c r="G116" i="5"/>
  <c r="E116" i="5"/>
  <c r="L116" i="5"/>
  <c r="L73" i="5"/>
  <c r="L62" i="5" s="1"/>
  <c r="K113" i="5"/>
  <c r="N113" i="5"/>
  <c r="F73" i="5"/>
  <c r="F62" i="5" s="1"/>
  <c r="N73" i="5"/>
  <c r="N62" i="5" s="1"/>
  <c r="F113" i="5"/>
  <c r="Q73" i="5"/>
  <c r="O113" i="5"/>
  <c r="R113" i="5"/>
  <c r="G113" i="5"/>
  <c r="R73" i="5"/>
  <c r="J113" i="5"/>
  <c r="E73" i="5"/>
  <c r="E62" i="5" s="1"/>
  <c r="D73" i="5"/>
  <c r="D117" i="5" s="1"/>
  <c r="P73" i="5"/>
  <c r="M73" i="5"/>
  <c r="M62" i="5" s="1"/>
  <c r="L113" i="5"/>
  <c r="G73" i="5"/>
  <c r="M113" i="5"/>
  <c r="H73" i="5"/>
  <c r="S113" i="5"/>
  <c r="K73" i="5"/>
  <c r="J73" i="5"/>
  <c r="Q113" i="5"/>
  <c r="I73" i="5"/>
  <c r="O73" i="5"/>
  <c r="E113" i="5"/>
  <c r="I113" i="5"/>
  <c r="AK98" i="5" l="1"/>
  <c r="AV184" i="5"/>
  <c r="AV97" i="5"/>
  <c r="AW184" i="5"/>
  <c r="AW97" i="5"/>
  <c r="AA184" i="5"/>
  <c r="AA97" i="5"/>
  <c r="AR184" i="5"/>
  <c r="AR97" i="5"/>
  <c r="AO184" i="5"/>
  <c r="AO97" i="5"/>
  <c r="BE184" i="5"/>
  <c r="BE97" i="5"/>
  <c r="BE95" i="5" s="1"/>
  <c r="AI184" i="5"/>
  <c r="AI97" i="5"/>
  <c r="AI95" i="5" s="1"/>
  <c r="AD184" i="5"/>
  <c r="AD97" i="5"/>
  <c r="BO184" i="5"/>
  <c r="BO97" i="5"/>
  <c r="BR184" i="5"/>
  <c r="BR97" i="5"/>
  <c r="BS184" i="5"/>
  <c r="BS97" i="5"/>
  <c r="BQ184" i="5"/>
  <c r="BQ97" i="5"/>
  <c r="AT184" i="5"/>
  <c r="AT97" i="5"/>
  <c r="AF184" i="5"/>
  <c r="AF97" i="5"/>
  <c r="AG184" i="5"/>
  <c r="AG97" i="5"/>
  <c r="AS184" i="5"/>
  <c r="AS97" i="5"/>
  <c r="AU184" i="5"/>
  <c r="AU97" i="5"/>
  <c r="AB184" i="5"/>
  <c r="AB97" i="5"/>
  <c r="AB119" i="5" s="1"/>
  <c r="AY184" i="5"/>
  <c r="AY97" i="5"/>
  <c r="BF184" i="5"/>
  <c r="BF97" i="5"/>
  <c r="Z184" i="5"/>
  <c r="Z97" i="5"/>
  <c r="AL184" i="5"/>
  <c r="AL97" i="5"/>
  <c r="AX184" i="5"/>
  <c r="AX97" i="5"/>
  <c r="BT184" i="5"/>
  <c r="BT97" i="5"/>
  <c r="BN184" i="5"/>
  <c r="BN97" i="5"/>
  <c r="BG184" i="5"/>
  <c r="BG97" i="5"/>
  <c r="AC184" i="5"/>
  <c r="AC97" i="5"/>
  <c r="AE184" i="5"/>
  <c r="AE97" i="5"/>
  <c r="BH184" i="5"/>
  <c r="BH97" i="5"/>
  <c r="BA184" i="5"/>
  <c r="BA97" i="5"/>
  <c r="BA95" i="5" s="1"/>
  <c r="BC184" i="5"/>
  <c r="BC97" i="5"/>
  <c r="AZ184" i="5"/>
  <c r="AZ97" i="5"/>
  <c r="BD184" i="5"/>
  <c r="BD97" i="5"/>
  <c r="BD95" i="5" s="1"/>
  <c r="BV184" i="5"/>
  <c r="BV97" i="5"/>
  <c r="BM184" i="5"/>
  <c r="BM97" i="5"/>
  <c r="BU184" i="5"/>
  <c r="BU97" i="5"/>
  <c r="BL184" i="5"/>
  <c r="BL97" i="5"/>
  <c r="AQ184" i="5"/>
  <c r="AQ97" i="5"/>
  <c r="AR119" i="5" s="1"/>
  <c r="BI184" i="5"/>
  <c r="BI97" i="5"/>
  <c r="BI119" i="5" s="1"/>
  <c r="Y184" i="5"/>
  <c r="Y97" i="5"/>
  <c r="BK184" i="5"/>
  <c r="BK97" i="5"/>
  <c r="AK184" i="5"/>
  <c r="AK97" i="5"/>
  <c r="AK95" i="5" s="1"/>
  <c r="AM184" i="5"/>
  <c r="AM97" i="5"/>
  <c r="AJ184" i="5"/>
  <c r="AJ97" i="5"/>
  <c r="AN184" i="5"/>
  <c r="AN97" i="5"/>
  <c r="AP184" i="5"/>
  <c r="AP97" i="5"/>
  <c r="BJ184" i="5"/>
  <c r="BJ97" i="5"/>
  <c r="BB184" i="5"/>
  <c r="BB97" i="5"/>
  <c r="AH184" i="5"/>
  <c r="AH97" i="5"/>
  <c r="BP184" i="5"/>
  <c r="BP97" i="5"/>
  <c r="X184" i="5"/>
  <c r="X97" i="5"/>
  <c r="W184" i="5"/>
  <c r="W97" i="5"/>
  <c r="T184" i="5"/>
  <c r="T97" i="5"/>
  <c r="Q184" i="5"/>
  <c r="Q97" i="5"/>
  <c r="S184" i="5"/>
  <c r="S97" i="5"/>
  <c r="R184" i="5"/>
  <c r="R97" i="5"/>
  <c r="P184" i="5"/>
  <c r="P97" i="5"/>
  <c r="U184" i="5"/>
  <c r="U97" i="5"/>
  <c r="O184" i="5"/>
  <c r="O97" i="5"/>
  <c r="V184" i="5"/>
  <c r="V97" i="5"/>
  <c r="D124" i="5"/>
  <c r="D126" i="5" s="1"/>
  <c r="BI116" i="5"/>
  <c r="BX185" i="5"/>
  <c r="P7" i="9" s="1"/>
  <c r="BW185" i="5"/>
  <c r="O7" i="9" s="1"/>
  <c r="BJ116" i="5"/>
  <c r="AK183" i="5"/>
  <c r="BD183" i="5"/>
  <c r="AI183" i="5"/>
  <c r="BE183" i="5"/>
  <c r="BA183" i="5"/>
  <c r="BO183" i="5"/>
  <c r="BP183" i="5"/>
  <c r="AD98" i="5"/>
  <c r="X98" i="5"/>
  <c r="BF98" i="5"/>
  <c r="AS98" i="5"/>
  <c r="I9" i="5"/>
  <c r="R116" i="5"/>
  <c r="AX116" i="5"/>
  <c r="AZ98" i="5"/>
  <c r="AC98" i="5"/>
  <c r="AG62" i="5"/>
  <c r="AK62" i="5"/>
  <c r="AP98" i="5"/>
  <c r="AJ98" i="5"/>
  <c r="AC62" i="5"/>
  <c r="BB98" i="5"/>
  <c r="AH98" i="5"/>
  <c r="BJ98" i="5"/>
  <c r="AN98" i="5"/>
  <c r="BB116" i="5"/>
  <c r="Q116" i="5"/>
  <c r="BM62" i="5"/>
  <c r="V98" i="5"/>
  <c r="V116" i="5"/>
  <c r="BF116" i="5"/>
  <c r="U116" i="5"/>
  <c r="AT116" i="5"/>
  <c r="AS116" i="5"/>
  <c r="AU98" i="5"/>
  <c r="AY98" i="5"/>
  <c r="BN116" i="5"/>
  <c r="BT116" i="5"/>
  <c r="BP116" i="5"/>
  <c r="AG98" i="5"/>
  <c r="BQ98" i="5"/>
  <c r="BQ120" i="5" s="1"/>
  <c r="BS116" i="5"/>
  <c r="AT98" i="5"/>
  <c r="AF98" i="5"/>
  <c r="BT62" i="5"/>
  <c r="BT98" i="5"/>
  <c r="BV62" i="5"/>
  <c r="BV116" i="5"/>
  <c r="BQ116" i="5"/>
  <c r="BO116" i="5"/>
  <c r="BS98" i="5"/>
  <c r="T116" i="5"/>
  <c r="BU116" i="5"/>
  <c r="BR116" i="5"/>
  <c r="AB98" i="5"/>
  <c r="AQ98" i="5"/>
  <c r="T98" i="5"/>
  <c r="S98" i="5"/>
  <c r="AX98" i="5"/>
  <c r="BL98" i="5"/>
  <c r="Z98" i="5"/>
  <c r="AL98" i="5"/>
  <c r="BK98" i="5"/>
  <c r="BU98" i="5"/>
  <c r="BI98" i="5"/>
  <c r="Y98" i="5"/>
  <c r="AM98" i="5"/>
  <c r="BM98" i="5"/>
  <c r="BR98" i="5"/>
  <c r="BR120" i="5" s="1"/>
  <c r="BO115" i="5"/>
  <c r="BO62" i="5"/>
  <c r="BN62" i="5"/>
  <c r="BN115" i="5"/>
  <c r="BQ62" i="5"/>
  <c r="BQ115" i="5"/>
  <c r="BR115" i="5"/>
  <c r="BR62" i="5"/>
  <c r="BP120" i="5"/>
  <c r="BP62" i="5"/>
  <c r="BP115" i="5"/>
  <c r="BN98" i="5"/>
  <c r="BT115" i="5"/>
  <c r="BS62" i="5"/>
  <c r="BS115" i="5"/>
  <c r="BU62" i="5"/>
  <c r="BU115" i="5"/>
  <c r="BV115" i="5"/>
  <c r="BM115" i="5"/>
  <c r="BL115" i="5"/>
  <c r="BV98" i="5"/>
  <c r="BL62" i="5"/>
  <c r="BM116" i="5"/>
  <c r="Y116" i="5"/>
  <c r="AW98" i="5"/>
  <c r="AO98" i="5"/>
  <c r="BG98" i="5"/>
  <c r="AE98" i="5"/>
  <c r="AR98" i="5"/>
  <c r="W98" i="5"/>
  <c r="P98" i="5"/>
  <c r="N13" i="5"/>
  <c r="M13" i="5" s="1"/>
  <c r="L13" i="5" s="1"/>
  <c r="K13" i="5" s="1"/>
  <c r="J13" i="5" s="1"/>
  <c r="I13" i="5" s="1"/>
  <c r="O98" i="5"/>
  <c r="Z115" i="5"/>
  <c r="AV98" i="5"/>
  <c r="AA98" i="5"/>
  <c r="U98" i="5"/>
  <c r="Q98" i="5"/>
  <c r="BC98" i="5"/>
  <c r="BH98" i="5"/>
  <c r="R98" i="5"/>
  <c r="D95" i="5"/>
  <c r="D119" i="5"/>
  <c r="D122" i="5" s="1"/>
  <c r="X62" i="5"/>
  <c r="X116" i="5"/>
  <c r="W62" i="5"/>
  <c r="W116" i="5"/>
  <c r="BF62" i="5"/>
  <c r="Z116" i="5"/>
  <c r="AR62" i="5"/>
  <c r="AR116" i="5"/>
  <c r="Y62" i="5"/>
  <c r="AW62" i="5"/>
  <c r="AJ116" i="5"/>
  <c r="AO62" i="5"/>
  <c r="AP115" i="5"/>
  <c r="Q62" i="5"/>
  <c r="AH115" i="5"/>
  <c r="AW116" i="5"/>
  <c r="AD115" i="5"/>
  <c r="AI116" i="5"/>
  <c r="BA115" i="5"/>
  <c r="BA62" i="5"/>
  <c r="U115" i="5"/>
  <c r="R115" i="5"/>
  <c r="Q115" i="5"/>
  <c r="AO116" i="5"/>
  <c r="AT62" i="5"/>
  <c r="BI62" i="5"/>
  <c r="BI115" i="5"/>
  <c r="BB115" i="5"/>
  <c r="BE62" i="5"/>
  <c r="BE115" i="5"/>
  <c r="AL115" i="5"/>
  <c r="AX115" i="5"/>
  <c r="AC116" i="5"/>
  <c r="AU116" i="5"/>
  <c r="AA62" i="5"/>
  <c r="AI62" i="5"/>
  <c r="AQ116" i="5"/>
  <c r="AB116" i="5"/>
  <c r="P62" i="5"/>
  <c r="P116" i="5"/>
  <c r="AJ62" i="5"/>
  <c r="BA116" i="5"/>
  <c r="BH62" i="5"/>
  <c r="BC116" i="5"/>
  <c r="AN116" i="5"/>
  <c r="BH116" i="5"/>
  <c r="BG116" i="5"/>
  <c r="AV116" i="5"/>
  <c r="AK116" i="5"/>
  <c r="AP62" i="5"/>
  <c r="AX62" i="5"/>
  <c r="BB62" i="5"/>
  <c r="S116" i="5"/>
  <c r="AD116" i="5"/>
  <c r="AF116" i="5"/>
  <c r="AM116" i="5"/>
  <c r="AY116" i="5"/>
  <c r="BE116" i="5"/>
  <c r="AZ116" i="5"/>
  <c r="BL116" i="5"/>
  <c r="AG116" i="5"/>
  <c r="AM62" i="5"/>
  <c r="BK116" i="5"/>
  <c r="AE116" i="5"/>
  <c r="AD62" i="5"/>
  <c r="BD116" i="5"/>
  <c r="BJ62" i="5"/>
  <c r="AL116" i="5"/>
  <c r="AH116" i="5"/>
  <c r="L117" i="5"/>
  <c r="Z84" i="5"/>
  <c r="R117" i="5"/>
  <c r="F117" i="5"/>
  <c r="N117" i="5"/>
  <c r="R62" i="5"/>
  <c r="M117" i="5"/>
  <c r="P117" i="5"/>
  <c r="E117" i="5"/>
  <c r="D62" i="5"/>
  <c r="D80" i="5" s="1"/>
  <c r="Q117" i="5"/>
  <c r="J117" i="5"/>
  <c r="J62" i="5"/>
  <c r="H117" i="5"/>
  <c r="H62" i="5"/>
  <c r="I117" i="5"/>
  <c r="I62" i="5"/>
  <c r="G117" i="5"/>
  <c r="G62" i="5"/>
  <c r="T113" i="5"/>
  <c r="O117" i="5"/>
  <c r="O62" i="5"/>
  <c r="K117" i="5"/>
  <c r="K62" i="5"/>
  <c r="S73" i="5"/>
  <c r="BX184" i="5" l="1"/>
  <c r="P6" i="9" s="1"/>
  <c r="BM120" i="5"/>
  <c r="BJ95" i="5"/>
  <c r="AM95" i="5"/>
  <c r="BK95" i="5"/>
  <c r="AQ119" i="5"/>
  <c r="AL119" i="5"/>
  <c r="R119" i="5"/>
  <c r="V95" i="5"/>
  <c r="BW184" i="5"/>
  <c r="O6" i="9" s="1"/>
  <c r="BC119" i="5"/>
  <c r="AH119" i="5"/>
  <c r="Y120" i="5"/>
  <c r="AV95" i="5"/>
  <c r="BW183" i="5"/>
  <c r="O5" i="9" s="1"/>
  <c r="AI119" i="5"/>
  <c r="X119" i="5"/>
  <c r="AN95" i="5"/>
  <c r="AO119" i="5"/>
  <c r="T95" i="5"/>
  <c r="X95" i="5"/>
  <c r="AX119" i="5"/>
  <c r="BX183" i="5"/>
  <c r="P5" i="9" s="1"/>
  <c r="AX95" i="5"/>
  <c r="AT95" i="5"/>
  <c r="AU95" i="5"/>
  <c r="AP95" i="5"/>
  <c r="AD95" i="5"/>
  <c r="AY119" i="5"/>
  <c r="AC95" i="5"/>
  <c r="AU119" i="5"/>
  <c r="R95" i="5"/>
  <c r="BE119" i="5"/>
  <c r="W95" i="5"/>
  <c r="AW95" i="5"/>
  <c r="BB95" i="5"/>
  <c r="AD119" i="5"/>
  <c r="BH95" i="5"/>
  <c r="BC95" i="5"/>
  <c r="BD119" i="5"/>
  <c r="AR95" i="5"/>
  <c r="BI95" i="5"/>
  <c r="Z95" i="5"/>
  <c r="P119" i="5"/>
  <c r="S119" i="5"/>
  <c r="U119" i="5"/>
  <c r="W119" i="5"/>
  <c r="AZ119" i="5"/>
  <c r="AE119" i="5"/>
  <c r="BH119" i="5"/>
  <c r="BF95" i="5"/>
  <c r="AS119" i="5"/>
  <c r="AK119" i="5"/>
  <c r="Q95" i="5"/>
  <c r="O95" i="5"/>
  <c r="AQ95" i="5"/>
  <c r="AG95" i="5"/>
  <c r="AJ95" i="5"/>
  <c r="BF119" i="5"/>
  <c r="Q119" i="5"/>
  <c r="AS95" i="5"/>
  <c r="AM119" i="5"/>
  <c r="T119" i="5"/>
  <c r="AC119" i="5"/>
  <c r="AY95" i="5"/>
  <c r="AA119" i="5"/>
  <c r="AV119" i="5"/>
  <c r="P95" i="5"/>
  <c r="BG95" i="5"/>
  <c r="S95" i="5"/>
  <c r="V119" i="5"/>
  <c r="BA119" i="5"/>
  <c r="AF119" i="5"/>
  <c r="Z119" i="5"/>
  <c r="BJ119" i="5"/>
  <c r="AN119" i="5"/>
  <c r="BL119" i="5"/>
  <c r="J9" i="5"/>
  <c r="J17" i="5" s="1"/>
  <c r="J110" i="5" s="1"/>
  <c r="BG119" i="5"/>
  <c r="AG119" i="5"/>
  <c r="BK119" i="5"/>
  <c r="AJ119" i="5"/>
  <c r="BB119" i="5"/>
  <c r="AW119" i="5"/>
  <c r="Y119" i="5"/>
  <c r="Y122" i="5" s="1"/>
  <c r="AE95" i="5"/>
  <c r="AO95" i="5"/>
  <c r="BN119" i="5"/>
  <c r="AB95" i="5"/>
  <c r="AH95" i="5"/>
  <c r="AZ95" i="5"/>
  <c r="AP119" i="5"/>
  <c r="BL95" i="5"/>
  <c r="AF95" i="5"/>
  <c r="AT119" i="5"/>
  <c r="AA95" i="5"/>
  <c r="AL95" i="5"/>
  <c r="V120" i="5"/>
  <c r="Y95" i="5"/>
  <c r="BU120" i="5"/>
  <c r="BV120" i="5"/>
  <c r="Z120" i="5"/>
  <c r="BT120" i="5"/>
  <c r="BN120" i="5"/>
  <c r="BN95" i="5"/>
  <c r="BN89" i="5" s="1"/>
  <c r="BS120" i="5"/>
  <c r="BR95" i="5"/>
  <c r="BR89" i="5" s="1"/>
  <c r="BQ95" i="5"/>
  <c r="BQ89" i="5" s="1"/>
  <c r="BQ119" i="5"/>
  <c r="BQ122" i="5" s="1"/>
  <c r="BV119" i="5"/>
  <c r="BV95" i="5"/>
  <c r="BV89" i="5" s="1"/>
  <c r="BO95" i="5"/>
  <c r="BO89" i="5" s="1"/>
  <c r="BO119" i="5"/>
  <c r="BP95" i="5"/>
  <c r="BP89" i="5" s="1"/>
  <c r="BP119" i="5"/>
  <c r="BP122" i="5" s="1"/>
  <c r="BU95" i="5"/>
  <c r="BU89" i="5" s="1"/>
  <c r="BU119" i="5"/>
  <c r="BT119" i="5"/>
  <c r="BT95" i="5"/>
  <c r="BT89" i="5" s="1"/>
  <c r="BS119" i="5"/>
  <c r="BS95" i="5"/>
  <c r="BS89" i="5" s="1"/>
  <c r="BM95" i="5"/>
  <c r="BM89" i="5" s="1"/>
  <c r="BM119" i="5"/>
  <c r="BM122" i="5" s="1"/>
  <c r="BR119" i="5"/>
  <c r="BR122" i="5" s="1"/>
  <c r="BO120" i="5"/>
  <c r="U95" i="5"/>
  <c r="W120" i="5"/>
  <c r="X120" i="5"/>
  <c r="H13" i="5"/>
  <c r="I17" i="5"/>
  <c r="I110" i="5" s="1"/>
  <c r="AA84" i="5"/>
  <c r="T73" i="5"/>
  <c r="S117" i="5"/>
  <c r="S62" i="5"/>
  <c r="U113" i="5"/>
  <c r="X122" i="5" l="1"/>
  <c r="Z122" i="5"/>
  <c r="BV122" i="5"/>
  <c r="BN122" i="5"/>
  <c r="BU122" i="5"/>
  <c r="K9" i="5"/>
  <c r="BS122" i="5"/>
  <c r="BT122" i="5"/>
  <c r="BO122" i="5"/>
  <c r="G13" i="5"/>
  <c r="H17" i="5"/>
  <c r="H110" i="5" s="1"/>
  <c r="AB84" i="5"/>
  <c r="U73" i="5"/>
  <c r="T117" i="5"/>
  <c r="T62" i="5"/>
  <c r="V73" i="5"/>
  <c r="L9" i="5" l="1"/>
  <c r="K17" i="5"/>
  <c r="K110" i="5" s="1"/>
  <c r="V117" i="5"/>
  <c r="V122" i="5" s="1"/>
  <c r="W117" i="5"/>
  <c r="W122" i="5" s="1"/>
  <c r="F13" i="5"/>
  <c r="G17" i="5"/>
  <c r="G110" i="5" s="1"/>
  <c r="AC84" i="5"/>
  <c r="V62" i="5"/>
  <c r="U117" i="5"/>
  <c r="U62" i="5"/>
  <c r="M9" i="5" l="1"/>
  <c r="L17" i="5"/>
  <c r="L110" i="5" s="1"/>
  <c r="E13" i="5"/>
  <c r="F17" i="5"/>
  <c r="F110" i="5" s="1"/>
  <c r="AD84" i="5"/>
  <c r="N9" i="5" l="1"/>
  <c r="M17" i="5"/>
  <c r="M110" i="5" s="1"/>
  <c r="D13" i="5"/>
  <c r="E17" i="5"/>
  <c r="E110" i="5" s="1"/>
  <c r="AE84" i="5"/>
  <c r="N17" i="5" l="1"/>
  <c r="N110" i="5" s="1"/>
  <c r="D17" i="5"/>
  <c r="D110" i="5" s="1"/>
  <c r="AF84" i="5"/>
  <c r="AG84" i="5" l="1"/>
  <c r="AH84" i="5" l="1"/>
  <c r="AI84" i="5" l="1"/>
  <c r="AJ84" i="5" l="1"/>
  <c r="AK84" i="5" l="1"/>
  <c r="AL84" i="5" l="1"/>
  <c r="AM84" i="5" l="1"/>
  <c r="AN84" i="5" l="1"/>
  <c r="AO84" i="5" l="1"/>
  <c r="AP84" i="5" l="1"/>
  <c r="AQ84" i="5" l="1"/>
  <c r="AR84" i="5" l="1"/>
  <c r="AS84" i="5" l="1"/>
  <c r="AT84" i="5" l="1"/>
  <c r="AU84" i="5" l="1"/>
  <c r="AV84" i="5" l="1"/>
  <c r="AW84" i="5" l="1"/>
  <c r="AX84" i="5" l="1"/>
  <c r="AD5" i="3"/>
  <c r="AE5" i="3"/>
  <c r="AF5" i="3"/>
  <c r="AG5" i="3"/>
  <c r="AH5" i="3"/>
  <c r="AC5" i="3"/>
  <c r="W5" i="3"/>
  <c r="X5" i="3"/>
  <c r="Y5" i="3"/>
  <c r="Z5" i="3"/>
  <c r="AA5" i="3"/>
  <c r="V5" i="3"/>
  <c r="P5" i="3"/>
  <c r="Q5" i="3"/>
  <c r="R5" i="3"/>
  <c r="S5" i="3"/>
  <c r="T5" i="3"/>
  <c r="O5" i="3"/>
  <c r="E2" i="3"/>
  <c r="D4" i="7" s="1"/>
  <c r="F2" i="3"/>
  <c r="G2" i="3"/>
  <c r="H2" i="3"/>
  <c r="I2" i="3"/>
  <c r="J2" i="3"/>
  <c r="K2" i="3"/>
  <c r="L2" i="3"/>
  <c r="M2" i="3"/>
  <c r="D2" i="3"/>
  <c r="C4" i="7" s="1"/>
  <c r="C8" i="7" s="1"/>
  <c r="C3" i="3"/>
  <c r="B3" i="3" s="1"/>
  <c r="C6" i="3"/>
  <c r="D93" i="5" s="1"/>
  <c r="D91" i="5" s="1"/>
  <c r="E50" i="5" l="1"/>
  <c r="E97" i="5" s="1"/>
  <c r="D8" i="7"/>
  <c r="I5" i="7"/>
  <c r="I4" i="7"/>
  <c r="E5" i="7"/>
  <c r="E9" i="7" s="1"/>
  <c r="E4" i="7"/>
  <c r="L5" i="7"/>
  <c r="L4" i="7"/>
  <c r="H5" i="7"/>
  <c r="H4" i="7"/>
  <c r="D133" i="5"/>
  <c r="D89" i="5"/>
  <c r="K5" i="7"/>
  <c r="K4" i="7"/>
  <c r="G5" i="7"/>
  <c r="G4" i="7"/>
  <c r="J4" i="7"/>
  <c r="J5" i="7"/>
  <c r="F5" i="7"/>
  <c r="F4" i="7"/>
  <c r="AY84" i="5"/>
  <c r="D6" i="3"/>
  <c r="E93" i="5" s="1"/>
  <c r="E91" i="5" s="1"/>
  <c r="C19" i="3"/>
  <c r="E45" i="5" l="1"/>
  <c r="E124" i="5" s="1"/>
  <c r="E126" i="5" s="1"/>
  <c r="C20" i="3"/>
  <c r="D20" i="5"/>
  <c r="D22" i="5" s="1"/>
  <c r="D23" i="5" s="1"/>
  <c r="E133" i="5"/>
  <c r="F50" i="5"/>
  <c r="F97" i="5" s="1"/>
  <c r="E8" i="7"/>
  <c r="F9" i="7"/>
  <c r="G9" i="7" s="1"/>
  <c r="H9" i="7" s="1"/>
  <c r="I9" i="7" s="1"/>
  <c r="J9" i="7" s="1"/>
  <c r="K9" i="7" s="1"/>
  <c r="L9" i="7" s="1"/>
  <c r="AP18" i="7" s="1"/>
  <c r="C15" i="7" s="1"/>
  <c r="AZ84" i="5"/>
  <c r="E6" i="3"/>
  <c r="F93" i="5" s="1"/>
  <c r="F91" i="5" s="1"/>
  <c r="D19" i="3"/>
  <c r="E41" i="5" l="1"/>
  <c r="E80" i="5" s="1"/>
  <c r="F45" i="5"/>
  <c r="F41" i="5" s="1"/>
  <c r="F80" i="5" s="1"/>
  <c r="E95" i="5"/>
  <c r="E89" i="5" s="1"/>
  <c r="E119" i="5"/>
  <c r="E122" i="5" s="1"/>
  <c r="D20" i="3"/>
  <c r="E20" i="5"/>
  <c r="E22" i="5" s="1"/>
  <c r="E23" i="5" s="1"/>
  <c r="F133" i="5"/>
  <c r="F8" i="7"/>
  <c r="G50" i="5"/>
  <c r="G97" i="5" s="1"/>
  <c r="D135" i="5"/>
  <c r="D24" i="5"/>
  <c r="D28" i="5" s="1"/>
  <c r="F124" i="5"/>
  <c r="F126" i="5" s="1"/>
  <c r="C14" i="7"/>
  <c r="M17" i="7" s="1"/>
  <c r="BA84" i="5"/>
  <c r="F6" i="3"/>
  <c r="G93" i="5" s="1"/>
  <c r="G91" i="5" s="1"/>
  <c r="E19" i="3"/>
  <c r="AQ18" i="7" l="1"/>
  <c r="AR18" i="7" s="1"/>
  <c r="AS18" i="7" s="1"/>
  <c r="AT18" i="7" s="1"/>
  <c r="AU18" i="7" s="1"/>
  <c r="AV18" i="7" s="1"/>
  <c r="AW18" i="7" s="1"/>
  <c r="AX18" i="7" s="1"/>
  <c r="AY18" i="7" s="1"/>
  <c r="AZ18" i="7" s="1"/>
  <c r="BA18" i="7" s="1"/>
  <c r="BB18" i="7" s="1"/>
  <c r="BC18" i="7" s="1"/>
  <c r="BD18" i="7" s="1"/>
  <c r="BE18" i="7" s="1"/>
  <c r="BF18" i="7" s="1"/>
  <c r="BG18" i="7" s="1"/>
  <c r="BH18" i="7" s="1"/>
  <c r="BI18" i="7" s="1"/>
  <c r="BJ18" i="7" s="1"/>
  <c r="BK18" i="7" s="1"/>
  <c r="D29" i="5"/>
  <c r="D35" i="5" s="1"/>
  <c r="G45" i="5"/>
  <c r="F95" i="5"/>
  <c r="F89" i="5" s="1"/>
  <c r="F119" i="5"/>
  <c r="F122" i="5" s="1"/>
  <c r="N17" i="7"/>
  <c r="O47" i="5"/>
  <c r="G124" i="5"/>
  <c r="G126" i="5" s="1"/>
  <c r="G41" i="5"/>
  <c r="G80" i="5" s="1"/>
  <c r="G8" i="7"/>
  <c r="H50" i="5"/>
  <c r="H97" i="5" s="1"/>
  <c r="E135" i="5"/>
  <c r="E24" i="5"/>
  <c r="E28" i="5" s="1"/>
  <c r="E20" i="3"/>
  <c r="F20" i="5"/>
  <c r="F22" i="5" s="1"/>
  <c r="F23" i="5" s="1"/>
  <c r="D128" i="5"/>
  <c r="D129" i="5" s="1"/>
  <c r="G133" i="5"/>
  <c r="BB84" i="5"/>
  <c r="G6" i="3"/>
  <c r="H93" i="5" s="1"/>
  <c r="H91" i="5" s="1"/>
  <c r="F19" i="3"/>
  <c r="BL18" i="7" l="1"/>
  <c r="D111" i="5"/>
  <c r="D114" i="5" s="1"/>
  <c r="D123" i="5" s="1"/>
  <c r="D130" i="5" s="1"/>
  <c r="D136" i="5"/>
  <c r="D137" i="5" s="1"/>
  <c r="E29" i="5"/>
  <c r="E35" i="5" s="1"/>
  <c r="D30" i="5"/>
  <c r="H45" i="5"/>
  <c r="H124" i="5" s="1"/>
  <c r="H126" i="5" s="1"/>
  <c r="G95" i="5"/>
  <c r="G89" i="5" s="1"/>
  <c r="G119" i="5"/>
  <c r="G122" i="5" s="1"/>
  <c r="H133" i="5"/>
  <c r="E128" i="5"/>
  <c r="E129" i="5" s="1"/>
  <c r="F135" i="5"/>
  <c r="F24" i="5"/>
  <c r="F28" i="5" s="1"/>
  <c r="F20" i="3"/>
  <c r="G20" i="5"/>
  <c r="G22" i="5" s="1"/>
  <c r="G23" i="5" s="1"/>
  <c r="H8" i="7"/>
  <c r="I50" i="5"/>
  <c r="I97" i="5" s="1"/>
  <c r="P47" i="5"/>
  <c r="O17" i="7"/>
  <c r="BC84" i="5"/>
  <c r="H6" i="3"/>
  <c r="I93" i="5" s="1"/>
  <c r="G19" i="3"/>
  <c r="H41" i="5" l="1"/>
  <c r="H80" i="5" s="1"/>
  <c r="BM18" i="7"/>
  <c r="E30" i="5"/>
  <c r="E140" i="5" s="1"/>
  <c r="D138" i="5"/>
  <c r="E136" i="5"/>
  <c r="E137" i="5" s="1"/>
  <c r="E111" i="5"/>
  <c r="E114" i="5" s="1"/>
  <c r="E123" i="5" s="1"/>
  <c r="E130" i="5" s="1"/>
  <c r="F29" i="5"/>
  <c r="F35" i="5" s="1"/>
  <c r="I45" i="5"/>
  <c r="I124" i="5" s="1"/>
  <c r="I126" i="5" s="1"/>
  <c r="H95" i="5"/>
  <c r="H89" i="5" s="1"/>
  <c r="H119" i="5"/>
  <c r="H122" i="5" s="1"/>
  <c r="G20" i="3"/>
  <c r="H20" i="5"/>
  <c r="H22" i="5" s="1"/>
  <c r="H23" i="5" s="1"/>
  <c r="I8" i="7"/>
  <c r="J50" i="5"/>
  <c r="J97" i="5" s="1"/>
  <c r="F128" i="5"/>
  <c r="F129" i="5" s="1"/>
  <c r="Q47" i="5"/>
  <c r="P17" i="7"/>
  <c r="G24" i="5"/>
  <c r="G28" i="5" s="1"/>
  <c r="G135" i="5"/>
  <c r="BD84" i="5"/>
  <c r="I91" i="5"/>
  <c r="I6" i="3"/>
  <c r="J93" i="5" s="1"/>
  <c r="H19" i="3"/>
  <c r="I41" i="5" l="1"/>
  <c r="I80" i="5" s="1"/>
  <c r="D165" i="5"/>
  <c r="D174" i="5"/>
  <c r="BN18" i="7"/>
  <c r="E138" i="5"/>
  <c r="D159" i="5"/>
  <c r="E34" i="5"/>
  <c r="E87" i="5" s="1"/>
  <c r="D158" i="5"/>
  <c r="F30" i="5"/>
  <c r="F136" i="5"/>
  <c r="F137" i="5" s="1"/>
  <c r="F111" i="5"/>
  <c r="F114" i="5" s="1"/>
  <c r="F123" i="5" s="1"/>
  <c r="F130" i="5" s="1"/>
  <c r="G29" i="5"/>
  <c r="G35" i="5" s="1"/>
  <c r="I95" i="5"/>
  <c r="I89" i="5" s="1"/>
  <c r="I119" i="5"/>
  <c r="I122" i="5" s="1"/>
  <c r="J45" i="5"/>
  <c r="J124" i="5" s="1"/>
  <c r="J126" i="5" s="1"/>
  <c r="H135" i="5"/>
  <c r="H24" i="5"/>
  <c r="H28" i="5" s="1"/>
  <c r="H20" i="3"/>
  <c r="I20" i="5"/>
  <c r="I22" i="5" s="1"/>
  <c r="I23" i="5" s="1"/>
  <c r="I24" i="5" s="1"/>
  <c r="I28" i="5" s="1"/>
  <c r="G128" i="5"/>
  <c r="G129" i="5" s="1"/>
  <c r="R47" i="5"/>
  <c r="Q17" i="7"/>
  <c r="J8" i="7"/>
  <c r="K50" i="5"/>
  <c r="K97" i="5" s="1"/>
  <c r="BE84" i="5"/>
  <c r="J91" i="5"/>
  <c r="I133" i="5"/>
  <c r="J6" i="3"/>
  <c r="K93" i="5" s="1"/>
  <c r="I19" i="3"/>
  <c r="J41" i="5" l="1"/>
  <c r="J80" i="5" s="1"/>
  <c r="E165" i="5"/>
  <c r="E174" i="5"/>
  <c r="D163" i="5"/>
  <c r="D177" i="5" s="1"/>
  <c r="D162" i="5"/>
  <c r="D176" i="5" s="1"/>
  <c r="BO18" i="7"/>
  <c r="BP18" i="7" s="1"/>
  <c r="BQ18" i="7" s="1"/>
  <c r="BR18" i="7" s="1"/>
  <c r="BS18" i="7" s="1"/>
  <c r="BT18" i="7" s="1"/>
  <c r="F138" i="5"/>
  <c r="E159" i="5"/>
  <c r="E163" i="5" s="1"/>
  <c r="E177" i="5" s="1"/>
  <c r="E158" i="5"/>
  <c r="F140" i="5"/>
  <c r="G111" i="5"/>
  <c r="G114" i="5" s="1"/>
  <c r="G123" i="5" s="1"/>
  <c r="G130" i="5" s="1"/>
  <c r="G136" i="5"/>
  <c r="G137" i="5" s="1"/>
  <c r="I29" i="5"/>
  <c r="I35" i="5" s="1"/>
  <c r="H29" i="5"/>
  <c r="H35" i="5" s="1"/>
  <c r="G30" i="5"/>
  <c r="J95" i="5"/>
  <c r="J89" i="5" s="1"/>
  <c r="J119" i="5"/>
  <c r="J122" i="5" s="1"/>
  <c r="K45" i="5"/>
  <c r="K124" i="5" s="1"/>
  <c r="K126" i="5" s="1"/>
  <c r="I135" i="5"/>
  <c r="R17" i="7"/>
  <c r="S47" i="5"/>
  <c r="I20" i="3"/>
  <c r="J20" i="5"/>
  <c r="J22" i="5" s="1"/>
  <c r="J23" i="5" s="1"/>
  <c r="J135" i="5" s="1"/>
  <c r="K8" i="7"/>
  <c r="L50" i="5"/>
  <c r="L97" i="5" s="1"/>
  <c r="H128" i="5"/>
  <c r="H129" i="5" s="1"/>
  <c r="I128" i="5"/>
  <c r="I129" i="5" s="1"/>
  <c r="BF84" i="5"/>
  <c r="J133" i="5"/>
  <c r="K91" i="5"/>
  <c r="K6" i="3"/>
  <c r="L93" i="5" s="1"/>
  <c r="J19" i="3"/>
  <c r="K41" i="5" l="1"/>
  <c r="K80" i="5" s="1"/>
  <c r="E162" i="5"/>
  <c r="E176" i="5" s="1"/>
  <c r="F165" i="5"/>
  <c r="F174" i="5"/>
  <c r="F159" i="5"/>
  <c r="F163" i="5" s="1"/>
  <c r="F177" i="5" s="1"/>
  <c r="F158" i="5"/>
  <c r="G140" i="5"/>
  <c r="F34" i="5"/>
  <c r="F87" i="5" s="1"/>
  <c r="G138" i="5"/>
  <c r="H30" i="5"/>
  <c r="I30" i="5"/>
  <c r="I136" i="5"/>
  <c r="I137" i="5" s="1"/>
  <c r="I111" i="5"/>
  <c r="I114" i="5" s="1"/>
  <c r="I123" i="5" s="1"/>
  <c r="I130" i="5" s="1"/>
  <c r="H136" i="5"/>
  <c r="H137" i="5" s="1"/>
  <c r="H111" i="5"/>
  <c r="H114" i="5" s="1"/>
  <c r="H123" i="5" s="1"/>
  <c r="H130" i="5" s="1"/>
  <c r="K95" i="5"/>
  <c r="K89" i="5" s="1"/>
  <c r="K119" i="5"/>
  <c r="K122" i="5" s="1"/>
  <c r="L45" i="5"/>
  <c r="J24" i="5"/>
  <c r="J28" i="5" s="1"/>
  <c r="L41" i="5"/>
  <c r="L80" i="5" s="1"/>
  <c r="L124" i="5"/>
  <c r="L126" i="5" s="1"/>
  <c r="J20" i="3"/>
  <c r="K20" i="5"/>
  <c r="K22" i="5" s="1"/>
  <c r="K23" i="5" s="1"/>
  <c r="K135" i="5" s="1"/>
  <c r="L8" i="7"/>
  <c r="M50" i="5"/>
  <c r="M97" i="5" s="1"/>
  <c r="T47" i="5"/>
  <c r="S17" i="7"/>
  <c r="BG84" i="5"/>
  <c r="K133" i="5"/>
  <c r="L91" i="5"/>
  <c r="L6" i="3"/>
  <c r="M93" i="5" s="1"/>
  <c r="K19" i="3"/>
  <c r="F162" i="5" l="1"/>
  <c r="F176" i="5" s="1"/>
  <c r="G165" i="5"/>
  <c r="G174" i="5"/>
  <c r="I140" i="5"/>
  <c r="H140" i="5"/>
  <c r="G34" i="5"/>
  <c r="G87" i="5" s="1"/>
  <c r="H138" i="5"/>
  <c r="G159" i="5"/>
  <c r="G163" i="5" s="1"/>
  <c r="G177" i="5" s="1"/>
  <c r="G158" i="5"/>
  <c r="J29" i="5"/>
  <c r="J35" i="5" s="1"/>
  <c r="M45" i="5"/>
  <c r="M124" i="5" s="1"/>
  <c r="M126" i="5" s="1"/>
  <c r="L95" i="5"/>
  <c r="L89" i="5" s="1"/>
  <c r="L119" i="5"/>
  <c r="L122" i="5" s="1"/>
  <c r="I138" i="5"/>
  <c r="K24" i="5"/>
  <c r="K28" i="5" s="1"/>
  <c r="J128" i="5"/>
  <c r="J129" i="5" s="1"/>
  <c r="N50" i="5"/>
  <c r="N97" i="5" s="1"/>
  <c r="C13" i="7"/>
  <c r="M16" i="7" s="1"/>
  <c r="U47" i="5"/>
  <c r="T17" i="7"/>
  <c r="K20" i="3"/>
  <c r="L20" i="5"/>
  <c r="L22" i="5" s="1"/>
  <c r="L23" i="5" s="1"/>
  <c r="L135" i="5" s="1"/>
  <c r="BH84" i="5"/>
  <c r="M91" i="5"/>
  <c r="L133" i="5"/>
  <c r="M6" i="3"/>
  <c r="N93" i="5" s="1"/>
  <c r="L19" i="3"/>
  <c r="G162" i="5" l="1"/>
  <c r="G176" i="5" s="1"/>
  <c r="M41" i="5"/>
  <c r="M80" i="5" s="1"/>
  <c r="I165" i="5"/>
  <c r="I174" i="5"/>
  <c r="H165" i="5"/>
  <c r="H174" i="5"/>
  <c r="I34" i="5"/>
  <c r="I87" i="5" s="1"/>
  <c r="H34" i="5"/>
  <c r="H87" i="5" s="1"/>
  <c r="H158" i="5"/>
  <c r="H159" i="5"/>
  <c r="H163" i="5" s="1"/>
  <c r="H177" i="5" s="1"/>
  <c r="J136" i="5"/>
  <c r="J137" i="5" s="1"/>
  <c r="J111" i="5"/>
  <c r="J114" i="5" s="1"/>
  <c r="J123" i="5" s="1"/>
  <c r="J130" i="5" s="1"/>
  <c r="K29" i="5"/>
  <c r="K35" i="5" s="1"/>
  <c r="N45" i="5"/>
  <c r="N124" i="5" s="1"/>
  <c r="N126" i="5" s="1"/>
  <c r="M95" i="5"/>
  <c r="M89" i="5" s="1"/>
  <c r="M119" i="5"/>
  <c r="M122" i="5" s="1"/>
  <c r="J30" i="5"/>
  <c r="I158" i="5"/>
  <c r="I159" i="5"/>
  <c r="L24" i="5"/>
  <c r="L28" i="5" s="1"/>
  <c r="K128" i="5"/>
  <c r="K129" i="5" s="1"/>
  <c r="O46" i="5"/>
  <c r="O45" i="5" s="1"/>
  <c r="N16" i="7"/>
  <c r="N21" i="7" s="1"/>
  <c r="P14" i="5" s="1"/>
  <c r="M21" i="7"/>
  <c r="O14" i="5" s="1"/>
  <c r="L20" i="3"/>
  <c r="M20" i="5"/>
  <c r="M22" i="5" s="1"/>
  <c r="M23" i="5" s="1"/>
  <c r="M135" i="5" s="1"/>
  <c r="U17" i="7"/>
  <c r="V47" i="5"/>
  <c r="BI84" i="5"/>
  <c r="M133" i="5"/>
  <c r="N91" i="5"/>
  <c r="N6" i="3"/>
  <c r="M19" i="3"/>
  <c r="N41" i="5" l="1"/>
  <c r="N80" i="5" s="1"/>
  <c r="H162" i="5"/>
  <c r="H176" i="5" s="1"/>
  <c r="J140" i="5"/>
  <c r="I163" i="5"/>
  <c r="I177" i="5" s="1"/>
  <c r="K111" i="5"/>
  <c r="K114" i="5" s="1"/>
  <c r="K123" i="5" s="1"/>
  <c r="K130" i="5" s="1"/>
  <c r="K136" i="5"/>
  <c r="K137" i="5" s="1"/>
  <c r="J138" i="5"/>
  <c r="L29" i="5"/>
  <c r="L35" i="5" s="1"/>
  <c r="N95" i="5"/>
  <c r="N89" i="5" s="1"/>
  <c r="N119" i="5"/>
  <c r="N122" i="5" s="1"/>
  <c r="O119" i="5"/>
  <c r="K30" i="5"/>
  <c r="L128" i="5"/>
  <c r="L129" i="5" s="1"/>
  <c r="M24" i="5"/>
  <c r="M28" i="5" s="1"/>
  <c r="P112" i="5"/>
  <c r="P17" i="5"/>
  <c r="O112" i="5"/>
  <c r="O124" i="5" s="1"/>
  <c r="O126" i="5" s="1"/>
  <c r="O17" i="5"/>
  <c r="V17" i="7"/>
  <c r="W47" i="5"/>
  <c r="M20" i="3"/>
  <c r="N20" i="5"/>
  <c r="N22" i="5" s="1"/>
  <c r="N23" i="5" s="1"/>
  <c r="N135" i="5" s="1"/>
  <c r="P46" i="5"/>
  <c r="P45" i="5" s="1"/>
  <c r="O16" i="7"/>
  <c r="O21" i="7" s="1"/>
  <c r="Q14" i="5" s="1"/>
  <c r="O93" i="5"/>
  <c r="O91" i="5" s="1"/>
  <c r="N19" i="3"/>
  <c r="O41" i="5"/>
  <c r="O80" i="5" s="1"/>
  <c r="BJ84" i="5"/>
  <c r="N133" i="5"/>
  <c r="O6" i="3"/>
  <c r="P93" i="5" s="1"/>
  <c r="I162" i="5" l="1"/>
  <c r="I176" i="5" s="1"/>
  <c r="P181" i="5"/>
  <c r="P182" i="5"/>
  <c r="O181" i="5"/>
  <c r="O182" i="5"/>
  <c r="J158" i="5"/>
  <c r="J174" i="5"/>
  <c r="K140" i="5"/>
  <c r="J34" i="5"/>
  <c r="J87" i="5" s="1"/>
  <c r="L136" i="5"/>
  <c r="L137" i="5" s="1"/>
  <c r="L111" i="5"/>
  <c r="L114" i="5" s="1"/>
  <c r="L123" i="5" s="1"/>
  <c r="L130" i="5" s="1"/>
  <c r="K138" i="5"/>
  <c r="J159" i="5"/>
  <c r="J163" i="5" s="1"/>
  <c r="J177" i="5" s="1"/>
  <c r="J165" i="5"/>
  <c r="M29" i="5"/>
  <c r="M35" i="5" s="1"/>
  <c r="L30" i="5"/>
  <c r="P110" i="5"/>
  <c r="O110" i="5"/>
  <c r="M128" i="5"/>
  <c r="M129" i="5" s="1"/>
  <c r="N24" i="5"/>
  <c r="N28" i="5" s="1"/>
  <c r="Q46" i="5"/>
  <c r="Q45" i="5" s="1"/>
  <c r="P16" i="7"/>
  <c r="N20" i="3"/>
  <c r="O20" i="5"/>
  <c r="O22" i="5" s="1"/>
  <c r="O23" i="5" s="1"/>
  <c r="O135" i="5" s="1"/>
  <c r="P41" i="5"/>
  <c r="P80" i="5" s="1"/>
  <c r="P124" i="5"/>
  <c r="P126" i="5" s="1"/>
  <c r="W17" i="7"/>
  <c r="X47" i="5"/>
  <c r="Q112" i="5"/>
  <c r="Q17" i="5"/>
  <c r="BK84" i="5"/>
  <c r="P91" i="5"/>
  <c r="O133" i="5"/>
  <c r="P6" i="3"/>
  <c r="Q93" i="5" s="1"/>
  <c r="O19" i="3"/>
  <c r="J162" i="5" l="1"/>
  <c r="J176" i="5" s="1"/>
  <c r="Q182" i="5"/>
  <c r="Q181" i="5"/>
  <c r="K165" i="5"/>
  <c r="K174" i="5"/>
  <c r="L140" i="5"/>
  <c r="K34" i="5"/>
  <c r="K87" i="5" s="1"/>
  <c r="L138" i="5"/>
  <c r="K159" i="5"/>
  <c r="K163" i="5" s="1"/>
  <c r="K177" i="5" s="1"/>
  <c r="M136" i="5"/>
  <c r="M137" i="5" s="1"/>
  <c r="M111" i="5"/>
  <c r="M114" i="5" s="1"/>
  <c r="M123" i="5" s="1"/>
  <c r="M130" i="5" s="1"/>
  <c r="K158" i="5"/>
  <c r="N29" i="5"/>
  <c r="N35" i="5" s="1"/>
  <c r="M30" i="5"/>
  <c r="O120" i="5"/>
  <c r="O122" i="5" s="1"/>
  <c r="O89" i="5"/>
  <c r="Q110" i="5"/>
  <c r="P120" i="5"/>
  <c r="P122" i="5" s="1"/>
  <c r="P89" i="5"/>
  <c r="N128" i="5"/>
  <c r="N129" i="5" s="1"/>
  <c r="O24" i="5"/>
  <c r="O28" i="5" s="1"/>
  <c r="Q16" i="7"/>
  <c r="Q21" i="7" s="1"/>
  <c r="S14" i="5" s="1"/>
  <c r="R46" i="5"/>
  <c r="R45" i="5" s="1"/>
  <c r="X17" i="7"/>
  <c r="Y47" i="5"/>
  <c r="Q41" i="5"/>
  <c r="Q80" i="5" s="1"/>
  <c r="Q124" i="5"/>
  <c r="Q126" i="5" s="1"/>
  <c r="P20" i="5"/>
  <c r="P22" i="5" s="1"/>
  <c r="P23" i="5" s="1"/>
  <c r="P135" i="5" s="1"/>
  <c r="O20" i="3"/>
  <c r="P21" i="7"/>
  <c r="R14" i="5" s="1"/>
  <c r="BL84" i="5"/>
  <c r="BM84" i="5" s="1"/>
  <c r="BN84" i="5" s="1"/>
  <c r="BO84" i="5" s="1"/>
  <c r="BP84" i="5" s="1"/>
  <c r="BQ84" i="5" s="1"/>
  <c r="BR84" i="5" s="1"/>
  <c r="BS84" i="5" s="1"/>
  <c r="BT84" i="5" s="1"/>
  <c r="BU84" i="5" s="1"/>
  <c r="BV84" i="5" s="1"/>
  <c r="Q91" i="5"/>
  <c r="P133" i="5"/>
  <c r="Q6" i="3"/>
  <c r="R93" i="5" s="1"/>
  <c r="P19" i="3"/>
  <c r="K162" i="5" l="1"/>
  <c r="K176" i="5" s="1"/>
  <c r="L165" i="5"/>
  <c r="L174" i="5"/>
  <c r="L159" i="5"/>
  <c r="L163" i="5" s="1"/>
  <c r="L177" i="5" s="1"/>
  <c r="M140" i="5"/>
  <c r="L34" i="5"/>
  <c r="L87" i="5" s="1"/>
  <c r="L158" i="5"/>
  <c r="N136" i="5"/>
  <c r="N137" i="5" s="1"/>
  <c r="N111" i="5"/>
  <c r="N114" i="5" s="1"/>
  <c r="N123" i="5" s="1"/>
  <c r="N130" i="5" s="1"/>
  <c r="O29" i="5"/>
  <c r="O35" i="5" s="1"/>
  <c r="M138" i="5"/>
  <c r="M174" i="5" s="1"/>
  <c r="N30" i="5"/>
  <c r="O128" i="5"/>
  <c r="O129" i="5" s="1"/>
  <c r="Q120" i="5"/>
  <c r="Q122" i="5" s="1"/>
  <c r="Q89" i="5"/>
  <c r="P24" i="5"/>
  <c r="P28" i="5" s="1"/>
  <c r="S112" i="5"/>
  <c r="S17" i="5"/>
  <c r="R41" i="5"/>
  <c r="R80" i="5" s="1"/>
  <c r="Q20" i="5"/>
  <c r="Q22" i="5" s="1"/>
  <c r="Q23" i="5" s="1"/>
  <c r="Q135" i="5" s="1"/>
  <c r="P20" i="3"/>
  <c r="R112" i="5"/>
  <c r="R124" i="5" s="1"/>
  <c r="R126" i="5" s="1"/>
  <c r="R17" i="5"/>
  <c r="Y17" i="7"/>
  <c r="Z47" i="5"/>
  <c r="R16" i="7"/>
  <c r="R21" i="7" s="1"/>
  <c r="T14" i="5" s="1"/>
  <c r="S46" i="5"/>
  <c r="S45" i="5" s="1"/>
  <c r="R91" i="5"/>
  <c r="Q133" i="5"/>
  <c r="R6" i="3"/>
  <c r="S93" i="5" s="1"/>
  <c r="Q19" i="3"/>
  <c r="L162" i="5" l="1"/>
  <c r="L176" i="5" s="1"/>
  <c r="R181" i="5"/>
  <c r="R182" i="5"/>
  <c r="S181" i="5"/>
  <c r="S182" i="5"/>
  <c r="N140" i="5"/>
  <c r="M34" i="5"/>
  <c r="M87" i="5" s="1"/>
  <c r="M158" i="5"/>
  <c r="M165" i="5"/>
  <c r="O111" i="5"/>
  <c r="O114" i="5" s="1"/>
  <c r="O123" i="5" s="1"/>
  <c r="O130" i="5" s="1"/>
  <c r="O136" i="5"/>
  <c r="O137" i="5" s="1"/>
  <c r="P29" i="5"/>
  <c r="P35" i="5" s="1"/>
  <c r="M159" i="5"/>
  <c r="M163" i="5" s="1"/>
  <c r="M177" i="5" s="1"/>
  <c r="N138" i="5"/>
  <c r="N174" i="5" s="1"/>
  <c r="O30" i="5"/>
  <c r="O190" i="5" s="1"/>
  <c r="R110" i="5"/>
  <c r="S110" i="5"/>
  <c r="P128" i="5"/>
  <c r="P129" i="5" s="1"/>
  <c r="Q24" i="5"/>
  <c r="Q28" i="5" s="1"/>
  <c r="T112" i="5"/>
  <c r="T17" i="5"/>
  <c r="Z17" i="7"/>
  <c r="AA47" i="5"/>
  <c r="S41" i="5"/>
  <c r="S80" i="5" s="1"/>
  <c r="S124" i="5"/>
  <c r="S126" i="5" s="1"/>
  <c r="R20" i="5"/>
  <c r="R22" i="5" s="1"/>
  <c r="R23" i="5" s="1"/>
  <c r="R135" i="5" s="1"/>
  <c r="Q20" i="3"/>
  <c r="S16" i="7"/>
  <c r="S21" i="7" s="1"/>
  <c r="U14" i="5" s="1"/>
  <c r="T46" i="5"/>
  <c r="T45" i="5" s="1"/>
  <c r="R133" i="5"/>
  <c r="S91" i="5"/>
  <c r="S6" i="3"/>
  <c r="T93" i="5" s="1"/>
  <c r="R19" i="3"/>
  <c r="M162" i="5" l="1"/>
  <c r="M176" i="5" s="1"/>
  <c r="T182" i="5"/>
  <c r="T181" i="5"/>
  <c r="O140" i="5"/>
  <c r="N34" i="5"/>
  <c r="N87" i="5" s="1"/>
  <c r="N158" i="5"/>
  <c r="N165" i="5"/>
  <c r="P111" i="5"/>
  <c r="P114" i="5" s="1"/>
  <c r="P123" i="5" s="1"/>
  <c r="P130" i="5" s="1"/>
  <c r="P136" i="5"/>
  <c r="P137" i="5" s="1"/>
  <c r="Q29" i="5"/>
  <c r="Q35" i="5" s="1"/>
  <c r="N159" i="5"/>
  <c r="N163" i="5" s="1"/>
  <c r="N177" i="5" s="1"/>
  <c r="O138" i="5"/>
  <c r="O174" i="5" s="1"/>
  <c r="P30" i="5"/>
  <c r="P190" i="5" s="1"/>
  <c r="S120" i="5"/>
  <c r="S122" i="5" s="1"/>
  <c r="S89" i="5"/>
  <c r="T110" i="5"/>
  <c r="R120" i="5"/>
  <c r="R122" i="5" s="1"/>
  <c r="R89" i="5"/>
  <c r="Q128" i="5"/>
  <c r="Q129" i="5" s="1"/>
  <c r="R24" i="5"/>
  <c r="R28" i="5" s="1"/>
  <c r="T16" i="7"/>
  <c r="T21" i="7" s="1"/>
  <c r="V14" i="5" s="1"/>
  <c r="V112" i="5" s="1"/>
  <c r="U46" i="5"/>
  <c r="U45" i="5" s="1"/>
  <c r="AA17" i="7"/>
  <c r="AB47" i="5"/>
  <c r="U112" i="5"/>
  <c r="U17" i="5"/>
  <c r="S20" i="5"/>
  <c r="S22" i="5" s="1"/>
  <c r="S23" i="5" s="1"/>
  <c r="S135" i="5" s="1"/>
  <c r="R20" i="3"/>
  <c r="T41" i="5"/>
  <c r="T80" i="5" s="1"/>
  <c r="T124" i="5"/>
  <c r="T126" i="5" s="1"/>
  <c r="T91" i="5"/>
  <c r="S133" i="5"/>
  <c r="T6" i="3"/>
  <c r="U93" i="5" s="1"/>
  <c r="S19" i="3"/>
  <c r="N162" i="5" l="1"/>
  <c r="N176" i="5" s="1"/>
  <c r="U182" i="5"/>
  <c r="U181" i="5"/>
  <c r="P140" i="5"/>
  <c r="O34" i="5"/>
  <c r="O87" i="5" s="1"/>
  <c r="Q136" i="5"/>
  <c r="Q137" i="5" s="1"/>
  <c r="Q111" i="5"/>
  <c r="Q114" i="5" s="1"/>
  <c r="Q123" i="5" s="1"/>
  <c r="Q130" i="5" s="1"/>
  <c r="O159" i="5"/>
  <c r="O163" i="5" s="1"/>
  <c r="O177" i="5" s="1"/>
  <c r="O165" i="5"/>
  <c r="R29" i="5"/>
  <c r="R35" i="5" s="1"/>
  <c r="O158" i="5"/>
  <c r="P138" i="5"/>
  <c r="Q30" i="5"/>
  <c r="Q190" i="5" s="1"/>
  <c r="R128" i="5"/>
  <c r="R129" i="5" s="1"/>
  <c r="T120" i="5"/>
  <c r="T122" i="5" s="1"/>
  <c r="T89" i="5"/>
  <c r="U110" i="5"/>
  <c r="S24" i="5"/>
  <c r="S28" i="5" s="1"/>
  <c r="V17" i="5"/>
  <c r="U41" i="5"/>
  <c r="U80" i="5" s="1"/>
  <c r="U124" i="5"/>
  <c r="U126" i="5" s="1"/>
  <c r="AB17" i="7"/>
  <c r="AC47" i="5"/>
  <c r="U16" i="7"/>
  <c r="V46" i="5"/>
  <c r="V45" i="5" s="1"/>
  <c r="V124" i="5" s="1"/>
  <c r="V126" i="5" s="1"/>
  <c r="T20" i="5"/>
  <c r="T22" i="5" s="1"/>
  <c r="T23" i="5" s="1"/>
  <c r="T135" i="5" s="1"/>
  <c r="S20" i="3"/>
  <c r="U91" i="5"/>
  <c r="T133" i="5"/>
  <c r="U6" i="3"/>
  <c r="T19" i="3"/>
  <c r="O162" i="5" l="1"/>
  <c r="O176" i="5" s="1"/>
  <c r="V110" i="5"/>
  <c r="V181" i="5"/>
  <c r="V182" i="5"/>
  <c r="P165" i="5"/>
  <c r="P174" i="5"/>
  <c r="Q140" i="5"/>
  <c r="P34" i="5"/>
  <c r="P87" i="5" s="1"/>
  <c r="Q138" i="5"/>
  <c r="R136" i="5"/>
  <c r="R137" i="5" s="1"/>
  <c r="R111" i="5"/>
  <c r="R114" i="5" s="1"/>
  <c r="R123" i="5" s="1"/>
  <c r="R130" i="5" s="1"/>
  <c r="S29" i="5"/>
  <c r="S35" i="5" s="1"/>
  <c r="P159" i="5"/>
  <c r="P163" i="5" s="1"/>
  <c r="P177" i="5" s="1"/>
  <c r="P158" i="5"/>
  <c r="R30" i="5"/>
  <c r="R190" i="5" s="1"/>
  <c r="U120" i="5"/>
  <c r="U122" i="5" s="1"/>
  <c r="U89" i="5"/>
  <c r="S128" i="5"/>
  <c r="S129" i="5" s="1"/>
  <c r="T24" i="5"/>
  <c r="T28" i="5" s="1"/>
  <c r="V16" i="7"/>
  <c r="V21" i="7" s="1"/>
  <c r="X14" i="5" s="1"/>
  <c r="W46" i="5"/>
  <c r="W45" i="5" s="1"/>
  <c r="U21" i="7"/>
  <c r="W14" i="5" s="1"/>
  <c r="W112" i="5" s="1"/>
  <c r="AC17" i="7"/>
  <c r="AD47" i="5"/>
  <c r="T20" i="3"/>
  <c r="U20" i="5"/>
  <c r="U22" i="5" s="1"/>
  <c r="U23" i="5" s="1"/>
  <c r="U24" i="5" s="1"/>
  <c r="U28" i="5" s="1"/>
  <c r="V41" i="5"/>
  <c r="V80" i="5" s="1"/>
  <c r="V93" i="5"/>
  <c r="V91" i="5" s="1"/>
  <c r="V133" i="5" s="1"/>
  <c r="U19" i="3"/>
  <c r="V20" i="5" s="1"/>
  <c r="V22" i="5" s="1"/>
  <c r="V23" i="5" s="1"/>
  <c r="V135" i="5" s="1"/>
  <c r="U133" i="5"/>
  <c r="V6" i="3"/>
  <c r="W93" i="5" s="1"/>
  <c r="P162" i="5" l="1"/>
  <c r="P176" i="5" s="1"/>
  <c r="Q165" i="5"/>
  <c r="Q174" i="5"/>
  <c r="Q158" i="5"/>
  <c r="Q34" i="5"/>
  <c r="Q87" i="5" s="1"/>
  <c r="R140" i="5"/>
  <c r="Q159" i="5"/>
  <c r="Q163" i="5" s="1"/>
  <c r="Q177" i="5" s="1"/>
  <c r="X112" i="5"/>
  <c r="X17" i="5"/>
  <c r="S111" i="5"/>
  <c r="S114" i="5" s="1"/>
  <c r="S123" i="5" s="1"/>
  <c r="S130" i="5" s="1"/>
  <c r="S136" i="5"/>
  <c r="S137" i="5" s="1"/>
  <c r="U29" i="5"/>
  <c r="U35" i="5" s="1"/>
  <c r="T29" i="5"/>
  <c r="T35" i="5" s="1"/>
  <c r="W124" i="5"/>
  <c r="W126" i="5" s="1"/>
  <c r="R138" i="5"/>
  <c r="S30" i="5"/>
  <c r="S190" i="5" s="1"/>
  <c r="V89" i="5"/>
  <c r="T128" i="5"/>
  <c r="T129" i="5" s="1"/>
  <c r="U135" i="5"/>
  <c r="AD17" i="7"/>
  <c r="AE47" i="5"/>
  <c r="W41" i="5"/>
  <c r="W80" i="5" s="1"/>
  <c r="W17" i="5"/>
  <c r="W16" i="7"/>
  <c r="W21" i="7" s="1"/>
  <c r="Y14" i="5" s="1"/>
  <c r="Y112" i="5" s="1"/>
  <c r="X46" i="5"/>
  <c r="X45" i="5" s="1"/>
  <c r="U128" i="5"/>
  <c r="U129" i="5" s="1"/>
  <c r="U20" i="3"/>
  <c r="W91" i="5"/>
  <c r="W133" i="5" s="1"/>
  <c r="V24" i="5"/>
  <c r="V28" i="5" s="1"/>
  <c r="W6" i="3"/>
  <c r="X93" i="5" s="1"/>
  <c r="V19" i="3"/>
  <c r="Q162" i="5" l="1"/>
  <c r="Q176" i="5" s="1"/>
  <c r="X182" i="5"/>
  <c r="X181" i="5"/>
  <c r="W110" i="5"/>
  <c r="W182" i="5"/>
  <c r="W181" i="5"/>
  <c r="R165" i="5"/>
  <c r="R174" i="5"/>
  <c r="X124" i="5"/>
  <c r="X126" i="5" s="1"/>
  <c r="S140" i="5"/>
  <c r="R34" i="5"/>
  <c r="R87" i="5" s="1"/>
  <c r="X110" i="5"/>
  <c r="T111" i="5"/>
  <c r="T114" i="5" s="1"/>
  <c r="T123" i="5" s="1"/>
  <c r="T130" i="5" s="1"/>
  <c r="T136" i="5"/>
  <c r="T137" i="5" s="1"/>
  <c r="U136" i="5"/>
  <c r="U137" i="5" s="1"/>
  <c r="U111" i="5"/>
  <c r="U114" i="5" s="1"/>
  <c r="U123" i="5" s="1"/>
  <c r="U130" i="5" s="1"/>
  <c r="V29" i="5"/>
  <c r="V35" i="5" s="1"/>
  <c r="R159" i="5"/>
  <c r="R163" i="5" s="1"/>
  <c r="R177" i="5" s="1"/>
  <c r="R158" i="5"/>
  <c r="S138" i="5"/>
  <c r="T30" i="5"/>
  <c r="T190" i="5" s="1"/>
  <c r="U30" i="5"/>
  <c r="U190" i="5" s="1"/>
  <c r="V128" i="5"/>
  <c r="V129" i="5" s="1"/>
  <c r="Y17" i="5"/>
  <c r="AE17" i="7"/>
  <c r="AF47" i="5"/>
  <c r="X41" i="5"/>
  <c r="X80" i="5" s="1"/>
  <c r="X16" i="7"/>
  <c r="X21" i="7" s="1"/>
  <c r="Z14" i="5" s="1"/>
  <c r="Z112" i="5" s="1"/>
  <c r="Y46" i="5"/>
  <c r="Y45" i="5" s="1"/>
  <c r="Y124" i="5" s="1"/>
  <c r="Y126" i="5" s="1"/>
  <c r="V20" i="3"/>
  <c r="W20" i="5"/>
  <c r="W22" i="5" s="1"/>
  <c r="W23" i="5" s="1"/>
  <c r="W135" i="5" s="1"/>
  <c r="X91" i="5"/>
  <c r="X133" i="5" s="1"/>
  <c r="X6" i="3"/>
  <c r="Y93" i="5" s="1"/>
  <c r="W19" i="3"/>
  <c r="X20" i="5" s="1"/>
  <c r="X22" i="5" s="1"/>
  <c r="X23" i="5" s="1"/>
  <c r="X135" i="5" s="1"/>
  <c r="R162" i="5" l="1"/>
  <c r="R176" i="5" s="1"/>
  <c r="X24" i="5"/>
  <c r="X28" i="5" s="1"/>
  <c r="X29" i="5" s="1"/>
  <c r="X35" i="5" s="1"/>
  <c r="Y110" i="5"/>
  <c r="Y181" i="5"/>
  <c r="Y182" i="5"/>
  <c r="S165" i="5"/>
  <c r="S174" i="5"/>
  <c r="U140" i="5"/>
  <c r="T140" i="5"/>
  <c r="S34" i="5"/>
  <c r="S87" i="5" s="1"/>
  <c r="V136" i="5"/>
  <c r="V137" i="5" s="1"/>
  <c r="V111" i="5"/>
  <c r="V114" i="5" s="1"/>
  <c r="V123" i="5" s="1"/>
  <c r="V130" i="5" s="1"/>
  <c r="S159" i="5"/>
  <c r="S163" i="5" s="1"/>
  <c r="S177" i="5" s="1"/>
  <c r="S158" i="5"/>
  <c r="T138" i="5"/>
  <c r="V30" i="5"/>
  <c r="V190" i="5" s="1"/>
  <c r="X89" i="5"/>
  <c r="W89" i="5"/>
  <c r="U138" i="5"/>
  <c r="Z17" i="5"/>
  <c r="Y41" i="5"/>
  <c r="Y80" i="5" s="1"/>
  <c r="Y16" i="7"/>
  <c r="Y21" i="7" s="1"/>
  <c r="AA14" i="5" s="1"/>
  <c r="Z46" i="5"/>
  <c r="Z45" i="5" s="1"/>
  <c r="Z124" i="5" s="1"/>
  <c r="Z126" i="5" s="1"/>
  <c r="AF17" i="7"/>
  <c r="AG47" i="5"/>
  <c r="W24" i="5"/>
  <c r="W28" i="5" s="1"/>
  <c r="W20" i="3"/>
  <c r="Y91" i="5"/>
  <c r="Y133" i="5" s="1"/>
  <c r="Y6" i="3"/>
  <c r="Z93" i="5" s="1"/>
  <c r="X19" i="3"/>
  <c r="S162" i="5" l="1"/>
  <c r="S176" i="5" s="1"/>
  <c r="X128" i="5"/>
  <c r="X129" i="5" s="1"/>
  <c r="Z110" i="5"/>
  <c r="Z181" i="5"/>
  <c r="Z182" i="5"/>
  <c r="U165" i="5"/>
  <c r="U174" i="5"/>
  <c r="T165" i="5"/>
  <c r="T174" i="5"/>
  <c r="V140" i="5"/>
  <c r="U34" i="5"/>
  <c r="U87" i="5" s="1"/>
  <c r="T34" i="5"/>
  <c r="T87" i="5" s="1"/>
  <c r="X30" i="5"/>
  <c r="X190" i="5" s="1"/>
  <c r="X136" i="5"/>
  <c r="X137" i="5" s="1"/>
  <c r="X111" i="5"/>
  <c r="X114" i="5" s="1"/>
  <c r="X123" i="5" s="1"/>
  <c r="W29" i="5"/>
  <c r="W35" i="5" s="1"/>
  <c r="T158" i="5"/>
  <c r="T159" i="5"/>
  <c r="T163" i="5" s="1"/>
  <c r="T177" i="5" s="1"/>
  <c r="V138" i="5"/>
  <c r="W128" i="5"/>
  <c r="W129" i="5" s="1"/>
  <c r="Y89" i="5"/>
  <c r="U158" i="5"/>
  <c r="U159" i="5"/>
  <c r="AA112" i="5"/>
  <c r="AA17" i="5"/>
  <c r="Z41" i="5"/>
  <c r="Z80" i="5" s="1"/>
  <c r="AG17" i="7"/>
  <c r="AH47" i="5"/>
  <c r="Z16" i="7"/>
  <c r="Z21" i="7" s="1"/>
  <c r="AB14" i="5" s="1"/>
  <c r="AA46" i="5"/>
  <c r="AA45" i="5" s="1"/>
  <c r="X20" i="3"/>
  <c r="Y20" i="5"/>
  <c r="Y22" i="5" s="1"/>
  <c r="Y23" i="5" s="1"/>
  <c r="Z91" i="5"/>
  <c r="Z133" i="5" s="1"/>
  <c r="Z6" i="3"/>
  <c r="AA93" i="5" s="1"/>
  <c r="Y19" i="3"/>
  <c r="T162" i="5" l="1"/>
  <c r="T176" i="5" s="1"/>
  <c r="X130" i="5"/>
  <c r="X138" i="5" s="1"/>
  <c r="AA181" i="5"/>
  <c r="AA182" i="5"/>
  <c r="V165" i="5"/>
  <c r="V174" i="5"/>
  <c r="V34" i="5"/>
  <c r="V87" i="5" s="1"/>
  <c r="W111" i="5"/>
  <c r="W114" i="5" s="1"/>
  <c r="W123" i="5" s="1"/>
  <c r="W130" i="5" s="1"/>
  <c r="W136" i="5"/>
  <c r="W137" i="5" s="1"/>
  <c r="U163" i="5"/>
  <c r="U177" i="5" s="1"/>
  <c r="V158" i="5"/>
  <c r="V159" i="5"/>
  <c r="W30" i="5"/>
  <c r="W190" i="5" s="1"/>
  <c r="Y24" i="5"/>
  <c r="Y28" i="5" s="1"/>
  <c r="Y135" i="5"/>
  <c r="AA110" i="5"/>
  <c r="Z89" i="5"/>
  <c r="AB112" i="5"/>
  <c r="AB17" i="5"/>
  <c r="AH17" i="7"/>
  <c r="AI47" i="5"/>
  <c r="AA124" i="5"/>
  <c r="AA126" i="5" s="1"/>
  <c r="AA41" i="5"/>
  <c r="AA80" i="5" s="1"/>
  <c r="AA16" i="7"/>
  <c r="AA21" i="7" s="1"/>
  <c r="AC14" i="5" s="1"/>
  <c r="AB46" i="5"/>
  <c r="AB45" i="5" s="1"/>
  <c r="Y20" i="3"/>
  <c r="Z20" i="5"/>
  <c r="Z22" i="5" s="1"/>
  <c r="Z23" i="5" s="1"/>
  <c r="AA91" i="5"/>
  <c r="AA6" i="3"/>
  <c r="AB93" i="5" s="1"/>
  <c r="Z19" i="3"/>
  <c r="U162" i="5" l="1"/>
  <c r="U176" i="5" s="1"/>
  <c r="AB182" i="5"/>
  <c r="AB181" i="5"/>
  <c r="X165" i="5"/>
  <c r="X174" i="5"/>
  <c r="Y29" i="5"/>
  <c r="Y35" i="5" s="1"/>
  <c r="V163" i="5"/>
  <c r="V177" i="5" s="1"/>
  <c r="W138" i="5"/>
  <c r="Z24" i="5"/>
  <c r="Z28" i="5" s="1"/>
  <c r="Z29" i="5" s="1"/>
  <c r="Z35" i="5" s="1"/>
  <c r="Z135" i="5"/>
  <c r="Y128" i="5"/>
  <c r="Y129" i="5" s="1"/>
  <c r="AB110" i="5"/>
  <c r="AA120" i="5"/>
  <c r="AA122" i="5" s="1"/>
  <c r="AA89" i="5"/>
  <c r="AI17" i="7"/>
  <c r="AJ47" i="5"/>
  <c r="AC112" i="5"/>
  <c r="AC17" i="5"/>
  <c r="AB124" i="5"/>
  <c r="AB126" i="5" s="1"/>
  <c r="AB41" i="5"/>
  <c r="AB80" i="5" s="1"/>
  <c r="AB16" i="7"/>
  <c r="AB21" i="7" s="1"/>
  <c r="AD14" i="5" s="1"/>
  <c r="AC46" i="5"/>
  <c r="AC45" i="5" s="1"/>
  <c r="Z20" i="3"/>
  <c r="AA20" i="5"/>
  <c r="AA22" i="5" s="1"/>
  <c r="AA23" i="5" s="1"/>
  <c r="AA24" i="5" s="1"/>
  <c r="AA28" i="5" s="1"/>
  <c r="AA133" i="5"/>
  <c r="AB91" i="5"/>
  <c r="AB6" i="3"/>
  <c r="AA19" i="3"/>
  <c r="V162" i="5" l="1"/>
  <c r="V176" i="5" s="1"/>
  <c r="AC182" i="5"/>
  <c r="AC181" i="5"/>
  <c r="W165" i="5"/>
  <c r="W174" i="5"/>
  <c r="Z136" i="5"/>
  <c r="Z111" i="5"/>
  <c r="Z114" i="5" s="1"/>
  <c r="Z123" i="5" s="1"/>
  <c r="Y111" i="5"/>
  <c r="Y114" i="5" s="1"/>
  <c r="Y123" i="5" s="1"/>
  <c r="Y130" i="5" s="1"/>
  <c r="Y136" i="5"/>
  <c r="Y137" i="5" s="1"/>
  <c r="AA29" i="5"/>
  <c r="AA35" i="5" s="1"/>
  <c r="Y30" i="5"/>
  <c r="Y190" i="5" s="1"/>
  <c r="Z30" i="5"/>
  <c r="Z190" i="5" s="1"/>
  <c r="W159" i="5"/>
  <c r="W163" i="5" s="1"/>
  <c r="W177" i="5" s="1"/>
  <c r="W158" i="5"/>
  <c r="Z128" i="5"/>
  <c r="Z129" i="5" s="1"/>
  <c r="X158" i="5"/>
  <c r="AC110" i="5"/>
  <c r="AB120" i="5"/>
  <c r="AB122" i="5" s="1"/>
  <c r="AB89" i="5"/>
  <c r="X159" i="5"/>
  <c r="AC16" i="7"/>
  <c r="AC21" i="7" s="1"/>
  <c r="AE14" i="5" s="1"/>
  <c r="AD46" i="5"/>
  <c r="AD45" i="5" s="1"/>
  <c r="AD112" i="5"/>
  <c r="AD17" i="5"/>
  <c r="AJ17" i="7"/>
  <c r="AK47" i="5"/>
  <c r="AC41" i="5"/>
  <c r="AC80" i="5" s="1"/>
  <c r="AC124" i="5"/>
  <c r="AC126" i="5" s="1"/>
  <c r="AA128" i="5"/>
  <c r="AA129" i="5" s="1"/>
  <c r="AA135" i="5"/>
  <c r="AA20" i="3"/>
  <c r="AB20" i="5"/>
  <c r="AB22" i="5" s="1"/>
  <c r="AB23" i="5" s="1"/>
  <c r="AB24" i="5" s="1"/>
  <c r="AB28" i="5" s="1"/>
  <c r="AC93" i="5"/>
  <c r="AC91" i="5" s="1"/>
  <c r="AB19" i="3"/>
  <c r="AC20" i="5" s="1"/>
  <c r="AC22" i="5" s="1"/>
  <c r="AC23" i="5" s="1"/>
  <c r="AB133" i="5"/>
  <c r="AC6" i="3"/>
  <c r="AD93" i="5" s="1"/>
  <c r="W162" i="5" l="1"/>
  <c r="W176" i="5" s="1"/>
  <c r="AD181" i="5"/>
  <c r="AD182" i="5"/>
  <c r="AA136" i="5"/>
  <c r="AA137" i="5" s="1"/>
  <c r="AA111" i="5"/>
  <c r="AA114" i="5" s="1"/>
  <c r="AA123" i="5" s="1"/>
  <c r="AA130" i="5" s="1"/>
  <c r="AB29" i="5"/>
  <c r="AB35" i="5" s="1"/>
  <c r="X163" i="5"/>
  <c r="X177" i="5" s="1"/>
  <c r="Y138" i="5"/>
  <c r="Z137" i="5"/>
  <c r="AA30" i="5"/>
  <c r="AA190" i="5" s="1"/>
  <c r="Z130" i="5"/>
  <c r="AD110" i="5"/>
  <c r="AC120" i="5"/>
  <c r="AC122" i="5" s="1"/>
  <c r="AC89" i="5"/>
  <c r="AB20" i="3"/>
  <c r="AK17" i="7"/>
  <c r="AL47" i="5"/>
  <c r="AE112" i="5"/>
  <c r="AE17" i="5"/>
  <c r="AD41" i="5"/>
  <c r="AD80" i="5" s="1"/>
  <c r="AD124" i="5"/>
  <c r="AD126" i="5" s="1"/>
  <c r="AD16" i="7"/>
  <c r="AD21" i="7" s="1"/>
  <c r="AF14" i="5" s="1"/>
  <c r="AE46" i="5"/>
  <c r="AE45" i="5" s="1"/>
  <c r="AE41" i="5" s="1"/>
  <c r="AE80" i="5" s="1"/>
  <c r="AB135" i="5"/>
  <c r="AB128" i="5"/>
  <c r="AB129" i="5" s="1"/>
  <c r="AC133" i="5"/>
  <c r="AD91" i="5"/>
  <c r="AC135" i="5"/>
  <c r="AC24" i="5"/>
  <c r="AC28" i="5" s="1"/>
  <c r="AD6" i="3"/>
  <c r="AE93" i="5" s="1"/>
  <c r="AC19" i="3"/>
  <c r="X162" i="5" l="1"/>
  <c r="X176" i="5" s="1"/>
  <c r="AE182" i="5"/>
  <c r="AE181" i="5"/>
  <c r="Y165" i="5"/>
  <c r="Y174" i="5"/>
  <c r="AB111" i="5"/>
  <c r="AB114" i="5" s="1"/>
  <c r="AB123" i="5" s="1"/>
  <c r="AB130" i="5" s="1"/>
  <c r="AB136" i="5"/>
  <c r="AB137" i="5" s="1"/>
  <c r="AC29" i="5"/>
  <c r="AC35" i="5" s="1"/>
  <c r="Y159" i="5"/>
  <c r="Y163" i="5" s="1"/>
  <c r="Y177" i="5" s="1"/>
  <c r="Y158" i="5"/>
  <c r="Z138" i="5"/>
  <c r="Z174" i="5" s="1"/>
  <c r="AB30" i="5"/>
  <c r="AB190" i="5" s="1"/>
  <c r="AE110" i="5"/>
  <c r="AD120" i="5"/>
  <c r="AD122" i="5" s="1"/>
  <c r="AD89" i="5"/>
  <c r="AA138" i="5"/>
  <c r="AF112" i="5"/>
  <c r="AF17" i="5"/>
  <c r="AL17" i="7"/>
  <c r="AM47" i="5"/>
  <c r="AE16" i="7"/>
  <c r="AE21" i="7" s="1"/>
  <c r="AG14" i="5" s="1"/>
  <c r="AF46" i="5"/>
  <c r="AF45" i="5" s="1"/>
  <c r="AE124" i="5"/>
  <c r="AE126" i="5" s="1"/>
  <c r="AC128" i="5"/>
  <c r="AC129" i="5" s="1"/>
  <c r="AC20" i="3"/>
  <c r="AD20" i="5"/>
  <c r="AD22" i="5" s="1"/>
  <c r="AD23" i="5" s="1"/>
  <c r="AD135" i="5" s="1"/>
  <c r="AD133" i="5"/>
  <c r="AE91" i="5"/>
  <c r="AE6" i="3"/>
  <c r="AF93" i="5" s="1"/>
  <c r="AD19" i="3"/>
  <c r="Y162" i="5" l="1"/>
  <c r="Y176" i="5" s="1"/>
  <c r="AF182" i="5"/>
  <c r="AF181" i="5"/>
  <c r="AA165" i="5"/>
  <c r="AA174" i="5"/>
  <c r="AC111" i="5"/>
  <c r="AC114" i="5" s="1"/>
  <c r="AC123" i="5" s="1"/>
  <c r="AC130" i="5" s="1"/>
  <c r="AC136" i="5"/>
  <c r="AC137" i="5" s="1"/>
  <c r="Z158" i="5"/>
  <c r="Z165" i="5"/>
  <c r="Z159" i="5"/>
  <c r="Z163" i="5" s="1"/>
  <c r="Z177" i="5" s="1"/>
  <c r="AC30" i="5"/>
  <c r="AC190" i="5" s="1"/>
  <c r="AE120" i="5"/>
  <c r="AE122" i="5" s="1"/>
  <c r="AE89" i="5"/>
  <c r="AF110" i="5"/>
  <c r="AA158" i="5"/>
  <c r="AA159" i="5"/>
  <c r="AB138" i="5"/>
  <c r="AG112" i="5"/>
  <c r="AG17" i="5"/>
  <c r="AF124" i="5"/>
  <c r="AF126" i="5" s="1"/>
  <c r="AF41" i="5"/>
  <c r="AF80" i="5" s="1"/>
  <c r="AM17" i="7"/>
  <c r="AN47" i="5"/>
  <c r="AF16" i="7"/>
  <c r="AG46" i="5"/>
  <c r="AG45" i="5" s="1"/>
  <c r="AD24" i="5"/>
  <c r="AD28" i="5" s="1"/>
  <c r="AD20" i="3"/>
  <c r="AE20" i="5"/>
  <c r="AE22" i="5" s="1"/>
  <c r="AE23" i="5" s="1"/>
  <c r="AE24" i="5" s="1"/>
  <c r="AE28" i="5" s="1"/>
  <c r="AE133" i="5"/>
  <c r="AF91" i="5"/>
  <c r="AF6" i="3"/>
  <c r="AG93" i="5" s="1"/>
  <c r="AE19" i="3"/>
  <c r="Z162" i="5" l="1"/>
  <c r="Z176" i="5" s="1"/>
  <c r="AG181" i="5"/>
  <c r="AG182" i="5"/>
  <c r="AB165" i="5"/>
  <c r="AB174" i="5"/>
  <c r="AE29" i="5"/>
  <c r="AE35" i="5" s="1"/>
  <c r="AD29" i="5"/>
  <c r="AD35" i="5" s="1"/>
  <c r="AA163" i="5"/>
  <c r="AA177" i="5" s="1"/>
  <c r="AC138" i="5"/>
  <c r="AG110" i="5"/>
  <c r="AF120" i="5"/>
  <c r="AF122" i="5" s="1"/>
  <c r="AF89" i="5"/>
  <c r="AB158" i="5"/>
  <c r="AB159" i="5"/>
  <c r="AG41" i="5"/>
  <c r="AG80" i="5" s="1"/>
  <c r="AG124" i="5"/>
  <c r="AG126" i="5" s="1"/>
  <c r="AG16" i="7"/>
  <c r="AH46" i="5"/>
  <c r="AH45" i="5" s="1"/>
  <c r="AF21" i="7"/>
  <c r="AH14" i="5" s="1"/>
  <c r="AN17" i="7"/>
  <c r="AO47" i="5"/>
  <c r="AE128" i="5"/>
  <c r="AE129" i="5" s="1"/>
  <c r="AD128" i="5"/>
  <c r="AD129" i="5" s="1"/>
  <c r="AE135" i="5"/>
  <c r="AE20" i="3"/>
  <c r="AF20" i="5"/>
  <c r="AF22" i="5" s="1"/>
  <c r="AF23" i="5" s="1"/>
  <c r="AF135" i="5" s="1"/>
  <c r="AF133" i="5"/>
  <c r="AG91" i="5"/>
  <c r="AG6" i="3"/>
  <c r="AH93" i="5" s="1"/>
  <c r="AF19" i="3"/>
  <c r="AA162" i="5" l="1"/>
  <c r="AA176" i="5" s="1"/>
  <c r="AC165" i="5"/>
  <c r="AC174" i="5"/>
  <c r="AG21" i="7"/>
  <c r="AI14" i="5" s="1"/>
  <c r="AI112" i="5" s="1"/>
  <c r="AD111" i="5"/>
  <c r="AD114" i="5" s="1"/>
  <c r="AD123" i="5" s="1"/>
  <c r="AD130" i="5" s="1"/>
  <c r="AD136" i="5"/>
  <c r="AD137" i="5" s="1"/>
  <c r="AE136" i="5"/>
  <c r="AE137" i="5" s="1"/>
  <c r="AE111" i="5"/>
  <c r="AE114" i="5" s="1"/>
  <c r="AE123" i="5" s="1"/>
  <c r="AE130" i="5" s="1"/>
  <c r="AB163" i="5"/>
  <c r="AB177" i="5" s="1"/>
  <c r="AC158" i="5"/>
  <c r="AC159" i="5"/>
  <c r="AE30" i="5"/>
  <c r="AE190" i="5" s="1"/>
  <c r="AD30" i="5"/>
  <c r="AD190" i="5" s="1"/>
  <c r="AG120" i="5"/>
  <c r="AG122" i="5" s="1"/>
  <c r="AG89" i="5"/>
  <c r="AH41" i="5"/>
  <c r="AH80" i="5" s="1"/>
  <c r="AO17" i="7"/>
  <c r="AP47" i="5"/>
  <c r="AH16" i="7"/>
  <c r="AI46" i="5"/>
  <c r="AI45" i="5" s="1"/>
  <c r="AH112" i="5"/>
  <c r="AH124" i="5" s="1"/>
  <c r="AH126" i="5" s="1"/>
  <c r="AH17" i="5"/>
  <c r="AF24" i="5"/>
  <c r="AF28" i="5" s="1"/>
  <c r="AF20" i="3"/>
  <c r="AG20" i="5"/>
  <c r="AG22" i="5" s="1"/>
  <c r="AG23" i="5" s="1"/>
  <c r="AG24" i="5" s="1"/>
  <c r="AG28" i="5" s="1"/>
  <c r="AH91" i="5"/>
  <c r="AG133" i="5"/>
  <c r="AH6" i="3"/>
  <c r="AI93" i="5" s="1"/>
  <c r="AG19" i="3"/>
  <c r="AI17" i="5" l="1"/>
  <c r="AI181" i="5" s="1"/>
  <c r="AB162" i="5"/>
  <c r="AB176" i="5" s="1"/>
  <c r="AH181" i="5"/>
  <c r="AH182" i="5"/>
  <c r="AH21" i="7"/>
  <c r="AJ14" i="5" s="1"/>
  <c r="AG29" i="5"/>
  <c r="AG35" i="5" s="1"/>
  <c r="AF29" i="5"/>
  <c r="AF35" i="5" s="1"/>
  <c r="AC163" i="5"/>
  <c r="AC177" i="5" s="1"/>
  <c r="AD138" i="5"/>
  <c r="AH110" i="5"/>
  <c r="AE138" i="5"/>
  <c r="AP17" i="7"/>
  <c r="AQ47" i="5"/>
  <c r="AI16" i="7"/>
  <c r="AI21" i="7" s="1"/>
  <c r="AJ46" i="5"/>
  <c r="AJ45" i="5" s="1"/>
  <c r="AI41" i="5"/>
  <c r="AI80" i="5" s="1"/>
  <c r="AI124" i="5"/>
  <c r="AI126" i="5" s="1"/>
  <c r="AG128" i="5"/>
  <c r="AG129" i="5" s="1"/>
  <c r="AF128" i="5"/>
  <c r="AF129" i="5" s="1"/>
  <c r="AG135" i="5"/>
  <c r="AG20" i="3"/>
  <c r="AH20" i="5"/>
  <c r="AH22" i="5" s="1"/>
  <c r="AH23" i="5" s="1"/>
  <c r="AH24" i="5" s="1"/>
  <c r="AH28" i="5" s="1"/>
  <c r="AH29" i="5" s="1"/>
  <c r="AH35" i="5" s="1"/>
  <c r="AH133" i="5"/>
  <c r="AI91" i="5"/>
  <c r="AH19" i="3"/>
  <c r="AI182" i="5" l="1"/>
  <c r="AI110" i="5"/>
  <c r="AC162" i="5"/>
  <c r="AC176" i="5" s="1"/>
  <c r="AD165" i="5"/>
  <c r="AD174" i="5"/>
  <c r="AE165" i="5"/>
  <c r="AE174" i="5"/>
  <c r="AJ112" i="5"/>
  <c r="AJ124" i="5" s="1"/>
  <c r="AJ126" i="5" s="1"/>
  <c r="AJ17" i="5"/>
  <c r="AK14" i="5"/>
  <c r="AK17" i="5" s="1"/>
  <c r="AH111" i="5"/>
  <c r="AH114" i="5" s="1"/>
  <c r="AF111" i="5"/>
  <c r="AF114" i="5" s="1"/>
  <c r="AF123" i="5" s="1"/>
  <c r="AF130" i="5" s="1"/>
  <c r="AF136" i="5"/>
  <c r="AF137" i="5" s="1"/>
  <c r="AG111" i="5"/>
  <c r="AG114" i="5" s="1"/>
  <c r="AG123" i="5" s="1"/>
  <c r="AG130" i="5" s="1"/>
  <c r="AG136" i="5"/>
  <c r="AG137" i="5" s="1"/>
  <c r="AD158" i="5"/>
  <c r="AD159" i="5"/>
  <c r="AD163" i="5" s="1"/>
  <c r="AD177" i="5" s="1"/>
  <c r="AG30" i="5"/>
  <c r="AG190" i="5" s="1"/>
  <c r="AF30" i="5"/>
  <c r="AF190" i="5" s="1"/>
  <c r="AH120" i="5"/>
  <c r="AH122" i="5" s="1"/>
  <c r="AH89" i="5"/>
  <c r="AI120" i="5"/>
  <c r="AI122" i="5" s="1"/>
  <c r="AI89" i="5"/>
  <c r="AE158" i="5"/>
  <c r="AE159" i="5"/>
  <c r="AK112" i="5"/>
  <c r="AQ17" i="7"/>
  <c r="AR47" i="5"/>
  <c r="AJ41" i="5"/>
  <c r="AJ80" i="5" s="1"/>
  <c r="AJ16" i="7"/>
  <c r="AK46" i="5"/>
  <c r="AK45" i="5" s="1"/>
  <c r="AH128" i="5"/>
  <c r="AH129" i="5" s="1"/>
  <c r="AH135" i="5"/>
  <c r="AH136" i="5" s="1"/>
  <c r="AH20" i="3"/>
  <c r="AI20" i="5"/>
  <c r="AI22" i="5" s="1"/>
  <c r="AI23" i="5" s="1"/>
  <c r="AI135" i="5" s="1"/>
  <c r="AI133" i="5"/>
  <c r="AJ93" i="5"/>
  <c r="AD162" i="5" l="1"/>
  <c r="AD176" i="5" s="1"/>
  <c r="AK182" i="5"/>
  <c r="AK181" i="5"/>
  <c r="AJ110" i="5"/>
  <c r="AJ182" i="5"/>
  <c r="AJ181" i="5"/>
  <c r="AJ21" i="7"/>
  <c r="AL14" i="5" s="1"/>
  <c r="AE163" i="5"/>
  <c r="AE177" i="5" s="1"/>
  <c r="AF138" i="5"/>
  <c r="AH30" i="5"/>
  <c r="AH190" i="5" s="1"/>
  <c r="AH137" i="5"/>
  <c r="AG138" i="5"/>
  <c r="AH123" i="5"/>
  <c r="AH130" i="5" s="1"/>
  <c r="AJ120" i="5"/>
  <c r="AJ122" i="5" s="1"/>
  <c r="AK120" i="5"/>
  <c r="AK122" i="5" s="1"/>
  <c r="AK89" i="5"/>
  <c r="AK16" i="7"/>
  <c r="AL46" i="5"/>
  <c r="AL45" i="5" s="1"/>
  <c r="AR17" i="7"/>
  <c r="AS47" i="5"/>
  <c r="AK24" i="5"/>
  <c r="AK28" i="5" s="1"/>
  <c r="AK29" i="5" s="1"/>
  <c r="AK35" i="5" s="1"/>
  <c r="AK110" i="5"/>
  <c r="AK41" i="5"/>
  <c r="AK80" i="5" s="1"/>
  <c r="AK124" i="5"/>
  <c r="AK126" i="5" s="1"/>
  <c r="AI24" i="5"/>
  <c r="AI28" i="5" s="1"/>
  <c r="AJ20" i="5"/>
  <c r="AJ22" i="5" s="1"/>
  <c r="AJ23" i="5" s="1"/>
  <c r="AJ91" i="5"/>
  <c r="AE162" i="5" l="1"/>
  <c r="AE176" i="5" s="1"/>
  <c r="AF165" i="5"/>
  <c r="AF174" i="5"/>
  <c r="AG165" i="5"/>
  <c r="AG174" i="5"/>
  <c r="AK21" i="7"/>
  <c r="AM14" i="5" s="1"/>
  <c r="AK111" i="5"/>
  <c r="AK114" i="5" s="1"/>
  <c r="AK123" i="5" s="1"/>
  <c r="AK136" i="5"/>
  <c r="AI29" i="5"/>
  <c r="AI35" i="5" s="1"/>
  <c r="AF159" i="5"/>
  <c r="AF163" i="5" s="1"/>
  <c r="AF177" i="5" s="1"/>
  <c r="AF158" i="5"/>
  <c r="AG158" i="5"/>
  <c r="AG159" i="5"/>
  <c r="AK128" i="5"/>
  <c r="AK129" i="5" s="1"/>
  <c r="AL112" i="5"/>
  <c r="AL124" i="5" s="1"/>
  <c r="AL126" i="5" s="1"/>
  <c r="AL17" i="5"/>
  <c r="AL41" i="5"/>
  <c r="AL80" i="5" s="1"/>
  <c r="AT47" i="5"/>
  <c r="AS17" i="7"/>
  <c r="AL16" i="7"/>
  <c r="AM46" i="5"/>
  <c r="AM45" i="5" s="1"/>
  <c r="AH138" i="5"/>
  <c r="AI128" i="5"/>
  <c r="AI129" i="5" s="1"/>
  <c r="AJ135" i="5"/>
  <c r="AJ24" i="5"/>
  <c r="AJ28" i="5" s="1"/>
  <c r="AJ133" i="5"/>
  <c r="AK133" i="5"/>
  <c r="AJ89" i="5"/>
  <c r="AF162" i="5" l="1"/>
  <c r="AF176" i="5" s="1"/>
  <c r="AL181" i="5"/>
  <c r="AL182" i="5"/>
  <c r="AH165" i="5"/>
  <c r="AH174" i="5"/>
  <c r="AM17" i="5"/>
  <c r="AM112" i="5"/>
  <c r="AM124" i="5" s="1"/>
  <c r="AM126" i="5" s="1"/>
  <c r="AL21" i="7"/>
  <c r="AN14" i="5" s="1"/>
  <c r="AI136" i="5"/>
  <c r="AI137" i="5" s="1"/>
  <c r="AI111" i="5"/>
  <c r="AI114" i="5" s="1"/>
  <c r="AI123" i="5" s="1"/>
  <c r="AI130" i="5" s="1"/>
  <c r="AJ29" i="5"/>
  <c r="AJ35" i="5" s="1"/>
  <c r="AG163" i="5"/>
  <c r="AG177" i="5" s="1"/>
  <c r="AK30" i="5"/>
  <c r="AK190" i="5" s="1"/>
  <c r="AK137" i="5"/>
  <c r="AI30" i="5"/>
  <c r="AI190" i="5" s="1"/>
  <c r="AM120" i="5"/>
  <c r="AM122" i="5" s="1"/>
  <c r="AM89" i="5"/>
  <c r="AL120" i="5"/>
  <c r="AL122" i="5" s="1"/>
  <c r="AL89" i="5"/>
  <c r="AH158" i="5"/>
  <c r="AH159" i="5"/>
  <c r="AK130" i="5"/>
  <c r="AM41" i="5"/>
  <c r="AM80" i="5" s="1"/>
  <c r="AM16" i="7"/>
  <c r="AM21" i="7" s="1"/>
  <c r="AN46" i="5"/>
  <c r="AN45" i="5" s="1"/>
  <c r="AT17" i="7"/>
  <c r="AU47" i="5"/>
  <c r="AL110" i="5"/>
  <c r="AL24" i="5"/>
  <c r="AL28" i="5" s="1"/>
  <c r="AL29" i="5" s="1"/>
  <c r="AL35" i="5" s="1"/>
  <c r="AJ128" i="5"/>
  <c r="AJ129" i="5" s="1"/>
  <c r="AG162" i="5" l="1"/>
  <c r="AG176" i="5" s="1"/>
  <c r="AM24" i="5"/>
  <c r="AM28" i="5" s="1"/>
  <c r="AM29" i="5" s="1"/>
  <c r="AM35" i="5" s="1"/>
  <c r="AM136" i="5" s="1"/>
  <c r="AM182" i="5"/>
  <c r="AM181" i="5"/>
  <c r="AM110" i="5"/>
  <c r="AO14" i="5"/>
  <c r="AO17" i="5" s="1"/>
  <c r="AL111" i="5"/>
  <c r="AL114" i="5" s="1"/>
  <c r="AL123" i="5" s="1"/>
  <c r="AL136" i="5"/>
  <c r="AJ111" i="5"/>
  <c r="AJ114" i="5" s="1"/>
  <c r="AJ123" i="5" s="1"/>
  <c r="AJ130" i="5" s="1"/>
  <c r="AJ136" i="5"/>
  <c r="AJ137" i="5" s="1"/>
  <c r="AH163" i="5"/>
  <c r="AH177" i="5" s="1"/>
  <c r="AI138" i="5"/>
  <c r="AJ30" i="5"/>
  <c r="AJ190" i="5" s="1"/>
  <c r="AK138" i="5"/>
  <c r="AL128" i="5"/>
  <c r="AL129" i="5" s="1"/>
  <c r="AN112" i="5"/>
  <c r="AN124" i="5" s="1"/>
  <c r="AN126" i="5" s="1"/>
  <c r="AN17" i="5"/>
  <c r="AN41" i="5"/>
  <c r="AN80" i="5" s="1"/>
  <c r="AU17" i="7"/>
  <c r="AV47" i="5"/>
  <c r="AN16" i="7"/>
  <c r="AO46" i="5"/>
  <c r="AO45" i="5" s="1"/>
  <c r="AH162" i="5" l="1"/>
  <c r="AH176" i="5" s="1"/>
  <c r="AM128" i="5"/>
  <c r="AM129" i="5" s="1"/>
  <c r="AO112" i="5"/>
  <c r="AO124" i="5" s="1"/>
  <c r="AO126" i="5" s="1"/>
  <c r="AN182" i="5"/>
  <c r="AN181" i="5"/>
  <c r="AM111" i="5"/>
  <c r="AM114" i="5" s="1"/>
  <c r="AM123" i="5" s="1"/>
  <c r="AO181" i="5"/>
  <c r="AO182" i="5"/>
  <c r="AK165" i="5"/>
  <c r="AK174" i="5"/>
  <c r="AI165" i="5"/>
  <c r="AI174" i="5"/>
  <c r="AN21" i="7"/>
  <c r="AP14" i="5" s="1"/>
  <c r="AI159" i="5"/>
  <c r="AI163" i="5" s="1"/>
  <c r="AI177" i="5" s="1"/>
  <c r="AI158" i="5"/>
  <c r="AJ138" i="5"/>
  <c r="AM30" i="5"/>
  <c r="AM190" i="5" s="1"/>
  <c r="AM137" i="5"/>
  <c r="AL30" i="5"/>
  <c r="AL190" i="5" s="1"/>
  <c r="AL137" i="5"/>
  <c r="AK158" i="5"/>
  <c r="AK159" i="5"/>
  <c r="AO120" i="5"/>
  <c r="AO122" i="5" s="1"/>
  <c r="AO89" i="5"/>
  <c r="AN120" i="5"/>
  <c r="AN122" i="5" s="1"/>
  <c r="AN89" i="5"/>
  <c r="AO16" i="7"/>
  <c r="AP46" i="5"/>
  <c r="AP45" i="5" s="1"/>
  <c r="AO41" i="5"/>
  <c r="AO80" i="5" s="1"/>
  <c r="AL130" i="5"/>
  <c r="AO110" i="5"/>
  <c r="AO24" i="5"/>
  <c r="AO28" i="5" s="1"/>
  <c r="AO29" i="5" s="1"/>
  <c r="AO35" i="5" s="1"/>
  <c r="AV17" i="7"/>
  <c r="AW47" i="5"/>
  <c r="AN110" i="5"/>
  <c r="AN24" i="5"/>
  <c r="AN28" i="5" s="1"/>
  <c r="AN29" i="5" s="1"/>
  <c r="AN35" i="5" s="1"/>
  <c r="AI162" i="5" l="1"/>
  <c r="AI176" i="5" s="1"/>
  <c r="AM130" i="5"/>
  <c r="AM138" i="5" s="1"/>
  <c r="AJ165" i="5"/>
  <c r="AJ174" i="5"/>
  <c r="AO21" i="7"/>
  <c r="AQ14" i="5" s="1"/>
  <c r="AN111" i="5"/>
  <c r="AN114" i="5" s="1"/>
  <c r="AN123" i="5" s="1"/>
  <c r="AN136" i="5"/>
  <c r="AO111" i="5"/>
  <c r="AO114" i="5" s="1"/>
  <c r="AO123" i="5" s="1"/>
  <c r="AO136" i="5"/>
  <c r="AL138" i="5"/>
  <c r="AJ159" i="5"/>
  <c r="AJ163" i="5" s="1"/>
  <c r="AJ158" i="5"/>
  <c r="AX47" i="5"/>
  <c r="AW17" i="7"/>
  <c r="AN128" i="5"/>
  <c r="AN129" i="5" s="1"/>
  <c r="AP112" i="5"/>
  <c r="AP124" i="5" s="1"/>
  <c r="AP126" i="5" s="1"/>
  <c r="AP17" i="5"/>
  <c r="AP41" i="5"/>
  <c r="AP80" i="5" s="1"/>
  <c r="AO128" i="5"/>
  <c r="AO129" i="5" s="1"/>
  <c r="AP16" i="7"/>
  <c r="AP21" i="7" s="1"/>
  <c r="AQ46" i="5"/>
  <c r="AQ45" i="5" s="1"/>
  <c r="AJ162" i="5" l="1"/>
  <c r="AJ176" i="5" s="1"/>
  <c r="AP181" i="5"/>
  <c r="AP182" i="5"/>
  <c r="AK163" i="5"/>
  <c r="AK177" i="5" s="1"/>
  <c r="AJ177" i="5"/>
  <c r="AM165" i="5"/>
  <c r="AM174" i="5"/>
  <c r="AL165" i="5"/>
  <c r="AL174" i="5"/>
  <c r="AQ112" i="5"/>
  <c r="AQ124" i="5" s="1"/>
  <c r="AQ126" i="5" s="1"/>
  <c r="AQ17" i="5"/>
  <c r="AR14" i="5"/>
  <c r="AR112" i="5" s="1"/>
  <c r="AM158" i="5"/>
  <c r="AM159" i="5"/>
  <c r="AL159" i="5"/>
  <c r="AL158" i="5"/>
  <c r="AO30" i="5"/>
  <c r="AO190" i="5" s="1"/>
  <c r="AO137" i="5"/>
  <c r="AN30" i="5"/>
  <c r="AN190" i="5" s="1"/>
  <c r="AN137" i="5"/>
  <c r="AP120" i="5"/>
  <c r="AP122" i="5" s="1"/>
  <c r="AP89" i="5"/>
  <c r="AQ120" i="5"/>
  <c r="AQ122" i="5" s="1"/>
  <c r="AQ89" i="5"/>
  <c r="AN130" i="5"/>
  <c r="AQ41" i="5"/>
  <c r="AQ80" i="5" s="1"/>
  <c r="AP110" i="5"/>
  <c r="AP24" i="5"/>
  <c r="AP28" i="5" s="1"/>
  <c r="AP29" i="5" s="1"/>
  <c r="AP35" i="5" s="1"/>
  <c r="AX17" i="7"/>
  <c r="AY47" i="5"/>
  <c r="AQ16" i="7"/>
  <c r="AQ21" i="7" s="1"/>
  <c r="AS14" i="5" s="1"/>
  <c r="AR46" i="5"/>
  <c r="AR45" i="5" s="1"/>
  <c r="AO130" i="5"/>
  <c r="AR17" i="5" l="1"/>
  <c r="AK162" i="5"/>
  <c r="AK176" i="5" s="1"/>
  <c r="AQ24" i="5"/>
  <c r="AQ28" i="5" s="1"/>
  <c r="AQ29" i="5" s="1"/>
  <c r="AQ35" i="5" s="1"/>
  <c r="AQ181" i="5"/>
  <c r="AQ182" i="5"/>
  <c r="AQ110" i="5"/>
  <c r="AL163" i="5"/>
  <c r="AL177" i="5" s="1"/>
  <c r="AP111" i="5"/>
  <c r="AP114" i="5" s="1"/>
  <c r="AP123" i="5" s="1"/>
  <c r="AP136" i="5"/>
  <c r="AO138" i="5"/>
  <c r="AN138" i="5"/>
  <c r="AR120" i="5"/>
  <c r="AR122" i="5" s="1"/>
  <c r="AR89" i="5"/>
  <c r="AR16" i="7"/>
  <c r="AR21" i="7" s="1"/>
  <c r="AT14" i="5" s="1"/>
  <c r="AS46" i="5"/>
  <c r="AS45" i="5" s="1"/>
  <c r="AS112" i="5"/>
  <c r="AS17" i="5"/>
  <c r="AY17" i="7"/>
  <c r="AZ47" i="5"/>
  <c r="AR124" i="5"/>
  <c r="AR126" i="5" s="1"/>
  <c r="AR41" i="5"/>
  <c r="AR80" i="5" s="1"/>
  <c r="AP128" i="5"/>
  <c r="AP129" i="5" s="1"/>
  <c r="AR182" i="5" l="1"/>
  <c r="AR24" i="5"/>
  <c r="AR28" i="5" s="1"/>
  <c r="AR128" i="5" s="1"/>
  <c r="AR129" i="5" s="1"/>
  <c r="AR110" i="5"/>
  <c r="AR181" i="5"/>
  <c r="BW181" i="5" s="1"/>
  <c r="O3" i="9" s="1"/>
  <c r="BW182" i="5"/>
  <c r="O4" i="9" s="1"/>
  <c r="AL162" i="5"/>
  <c r="AL176" i="5" s="1"/>
  <c r="AQ128" i="5"/>
  <c r="AQ129" i="5" s="1"/>
  <c r="AQ111" i="5"/>
  <c r="AQ114" i="5" s="1"/>
  <c r="AQ123" i="5" s="1"/>
  <c r="AQ136" i="5"/>
  <c r="AQ137" i="5" s="1"/>
  <c r="AS182" i="5"/>
  <c r="AS181" i="5"/>
  <c r="AM163" i="5"/>
  <c r="AM177" i="5" s="1"/>
  <c r="AN165" i="5"/>
  <c r="AN174" i="5"/>
  <c r="AO165" i="5"/>
  <c r="AO174" i="5"/>
  <c r="AN158" i="5"/>
  <c r="AO158" i="5"/>
  <c r="AO159" i="5"/>
  <c r="AN159" i="5"/>
  <c r="AP30" i="5"/>
  <c r="AP190" i="5" s="1"/>
  <c r="AP137" i="5"/>
  <c r="AQ30" i="5"/>
  <c r="AQ190" i="5" s="1"/>
  <c r="AS120" i="5"/>
  <c r="AS122" i="5" s="1"/>
  <c r="AS89" i="5"/>
  <c r="AP130" i="5"/>
  <c r="AZ17" i="7"/>
  <c r="BA47" i="5"/>
  <c r="AT112" i="5"/>
  <c r="AT17" i="5"/>
  <c r="AS41" i="5"/>
  <c r="AS80" i="5" s="1"/>
  <c r="AS124" i="5"/>
  <c r="AS126" i="5" s="1"/>
  <c r="AS110" i="5"/>
  <c r="AS24" i="5"/>
  <c r="AS28" i="5" s="1"/>
  <c r="AT46" i="5"/>
  <c r="AT45" i="5" s="1"/>
  <c r="AS16" i="7"/>
  <c r="AR29" i="5" l="1"/>
  <c r="AR35" i="5" s="1"/>
  <c r="AR111" i="5" s="1"/>
  <c r="AR114" i="5" s="1"/>
  <c r="AR123" i="5" s="1"/>
  <c r="AR130" i="5" s="1"/>
  <c r="AM162" i="5"/>
  <c r="AM176" i="5" s="1"/>
  <c r="AQ130" i="5"/>
  <c r="AQ138" i="5" s="1"/>
  <c r="AT181" i="5"/>
  <c r="AT182" i="5"/>
  <c r="AN163" i="5"/>
  <c r="AN177" i="5" s="1"/>
  <c r="AS29" i="5"/>
  <c r="AS35" i="5" s="1"/>
  <c r="AP138" i="5"/>
  <c r="AT120" i="5"/>
  <c r="AT122" i="5" s="1"/>
  <c r="AT89" i="5"/>
  <c r="AT16" i="7"/>
  <c r="AT21" i="7" s="1"/>
  <c r="AV14" i="5" s="1"/>
  <c r="AU46" i="5"/>
  <c r="AU45" i="5" s="1"/>
  <c r="AU41" i="5" s="1"/>
  <c r="AU80" i="5" s="1"/>
  <c r="AS128" i="5"/>
  <c r="AS129" i="5" s="1"/>
  <c r="BA17" i="7"/>
  <c r="BB47" i="5"/>
  <c r="AT41" i="5"/>
  <c r="AT80" i="5" s="1"/>
  <c r="AT124" i="5"/>
  <c r="AT126" i="5" s="1"/>
  <c r="AS21" i="7"/>
  <c r="AU14" i="5" s="1"/>
  <c r="AT110" i="5"/>
  <c r="AT24" i="5"/>
  <c r="AT28" i="5" s="1"/>
  <c r="AT29" i="5" s="1"/>
  <c r="AT35" i="5" s="1"/>
  <c r="AR30" i="5" l="1"/>
  <c r="AR190" i="5" s="1"/>
  <c r="BW190" i="5" s="1"/>
  <c r="AR136" i="5"/>
  <c r="AR137" i="5" s="1"/>
  <c r="AR138" i="5" s="1"/>
  <c r="AN162" i="5"/>
  <c r="AN176" i="5" s="1"/>
  <c r="AO163" i="5"/>
  <c r="AO177" i="5" s="1"/>
  <c r="AP165" i="5"/>
  <c r="AP174" i="5"/>
  <c r="AQ165" i="5"/>
  <c r="AQ174" i="5"/>
  <c r="AT111" i="5"/>
  <c r="AT114" i="5" s="1"/>
  <c r="AT123" i="5" s="1"/>
  <c r="AT136" i="5"/>
  <c r="AS111" i="5"/>
  <c r="AS114" i="5" s="1"/>
  <c r="AS123" i="5" s="1"/>
  <c r="AS130" i="5" s="1"/>
  <c r="AS136" i="5"/>
  <c r="AS137" i="5" s="1"/>
  <c r="AQ159" i="5"/>
  <c r="AQ158" i="5"/>
  <c r="AP158" i="5"/>
  <c r="AP159" i="5"/>
  <c r="AS30" i="5"/>
  <c r="AS190" i="5" s="1"/>
  <c r="AT128" i="5"/>
  <c r="AT129" i="5" s="1"/>
  <c r="AV112" i="5"/>
  <c r="AV17" i="5"/>
  <c r="AU112" i="5"/>
  <c r="AU124" i="5" s="1"/>
  <c r="AU126" i="5" s="1"/>
  <c r="AU17" i="5"/>
  <c r="BB17" i="7"/>
  <c r="BC47" i="5"/>
  <c r="AU16" i="7"/>
  <c r="AV46" i="5"/>
  <c r="AV45" i="5" s="1"/>
  <c r="AO162" i="5" l="1"/>
  <c r="AO176" i="5" s="1"/>
  <c r="AV182" i="5"/>
  <c r="AV181" i="5"/>
  <c r="AU182" i="5"/>
  <c r="AU181" i="5"/>
  <c r="AP163" i="5"/>
  <c r="AP177" i="5" s="1"/>
  <c r="AR165" i="5"/>
  <c r="AR174" i="5"/>
  <c r="AR158" i="5"/>
  <c r="AR159" i="5"/>
  <c r="AS138" i="5"/>
  <c r="AT30" i="5"/>
  <c r="AT190" i="5" s="1"/>
  <c r="AT137" i="5"/>
  <c r="AU120" i="5"/>
  <c r="AU122" i="5" s="1"/>
  <c r="AU89" i="5"/>
  <c r="AV120" i="5"/>
  <c r="AV122" i="5" s="1"/>
  <c r="AV89" i="5"/>
  <c r="AV124" i="5"/>
  <c r="AV126" i="5" s="1"/>
  <c r="AV41" i="5"/>
  <c r="AV80" i="5" s="1"/>
  <c r="AV16" i="7"/>
  <c r="AW46" i="5"/>
  <c r="AW45" i="5" s="1"/>
  <c r="AT130" i="5"/>
  <c r="AV110" i="5"/>
  <c r="AV24" i="5"/>
  <c r="AV28" i="5" s="1"/>
  <c r="AV29" i="5" s="1"/>
  <c r="AV35" i="5" s="1"/>
  <c r="AU21" i="7"/>
  <c r="AW14" i="5" s="1"/>
  <c r="BC17" i="7"/>
  <c r="BD47" i="5"/>
  <c r="AU110" i="5"/>
  <c r="AU24" i="5"/>
  <c r="AU28" i="5" s="1"/>
  <c r="AU29" i="5" s="1"/>
  <c r="AU35" i="5" s="1"/>
  <c r="AP162" i="5" l="1"/>
  <c r="AP176" i="5" s="1"/>
  <c r="AQ163" i="5"/>
  <c r="AQ177" i="5" s="1"/>
  <c r="AS165" i="5"/>
  <c r="AS174" i="5"/>
  <c r="AU136" i="5"/>
  <c r="AU111" i="5"/>
  <c r="AU114" i="5" s="1"/>
  <c r="AU123" i="5" s="1"/>
  <c r="AV111" i="5"/>
  <c r="AV114" i="5" s="1"/>
  <c r="AV123" i="5" s="1"/>
  <c r="AV136" i="5"/>
  <c r="AS158" i="5"/>
  <c r="AT138" i="5"/>
  <c r="AS159" i="5"/>
  <c r="AV128" i="5"/>
  <c r="AV129" i="5" s="1"/>
  <c r="AW41" i="5"/>
  <c r="AW80" i="5" s="1"/>
  <c r="BD17" i="7"/>
  <c r="BE47" i="5"/>
  <c r="AX46" i="5"/>
  <c r="AX45" i="5" s="1"/>
  <c r="AW16" i="7"/>
  <c r="AW21" i="7" s="1"/>
  <c r="AY14" i="5" s="1"/>
  <c r="AU128" i="5"/>
  <c r="AU129" i="5" s="1"/>
  <c r="AW112" i="5"/>
  <c r="AW124" i="5" s="1"/>
  <c r="AW126" i="5" s="1"/>
  <c r="AW17" i="5"/>
  <c r="AV21" i="7"/>
  <c r="AX14" i="5" s="1"/>
  <c r="AQ162" i="5" l="1"/>
  <c r="AQ176" i="5" s="1"/>
  <c r="AW181" i="5"/>
  <c r="AW182" i="5"/>
  <c r="AR163" i="5"/>
  <c r="AR177" i="5" s="1"/>
  <c r="AT165" i="5"/>
  <c r="AT174" i="5"/>
  <c r="AT159" i="5"/>
  <c r="AT158" i="5"/>
  <c r="AV30" i="5"/>
  <c r="AV190" i="5" s="1"/>
  <c r="AV137" i="5"/>
  <c r="AU30" i="5"/>
  <c r="AU190" i="5" s="1"/>
  <c r="AU137" i="5"/>
  <c r="AW120" i="5"/>
  <c r="AW122" i="5" s="1"/>
  <c r="AW89" i="5"/>
  <c r="AY112" i="5"/>
  <c r="AY17" i="5"/>
  <c r="AX112" i="5"/>
  <c r="AX124" i="5" s="1"/>
  <c r="AX126" i="5" s="1"/>
  <c r="AX17" i="5"/>
  <c r="AU130" i="5"/>
  <c r="BE17" i="7"/>
  <c r="BF47" i="5"/>
  <c r="AW110" i="5"/>
  <c r="AW24" i="5"/>
  <c r="AW28" i="5" s="1"/>
  <c r="AW29" i="5" s="1"/>
  <c r="AW35" i="5" s="1"/>
  <c r="AX16" i="7"/>
  <c r="AY46" i="5"/>
  <c r="AY45" i="5" s="1"/>
  <c r="AV130" i="5"/>
  <c r="AX41" i="5"/>
  <c r="AX80" i="5" s="1"/>
  <c r="AR162" i="5" l="1"/>
  <c r="AR176" i="5" s="1"/>
  <c r="AY181" i="5"/>
  <c r="AY182" i="5"/>
  <c r="AX181" i="5"/>
  <c r="AX182" i="5"/>
  <c r="AS163" i="5"/>
  <c r="AS177" i="5" s="1"/>
  <c r="AW111" i="5"/>
  <c r="AW114" i="5" s="1"/>
  <c r="AW123" i="5" s="1"/>
  <c r="AW136" i="5"/>
  <c r="AU138" i="5"/>
  <c r="AV138" i="5"/>
  <c r="AX120" i="5"/>
  <c r="AX122" i="5" s="1"/>
  <c r="AX89" i="5"/>
  <c r="AY120" i="5"/>
  <c r="AY122" i="5" s="1"/>
  <c r="AY89" i="5"/>
  <c r="AY124" i="5"/>
  <c r="AY126" i="5" s="1"/>
  <c r="AY41" i="5"/>
  <c r="AY80" i="5" s="1"/>
  <c r="AX110" i="5"/>
  <c r="AX24" i="5"/>
  <c r="AX28" i="5" s="1"/>
  <c r="AY16" i="7"/>
  <c r="AY21" i="7" s="1"/>
  <c r="BA14" i="5" s="1"/>
  <c r="AZ46" i="5"/>
  <c r="AZ45" i="5" s="1"/>
  <c r="BF17" i="7"/>
  <c r="BG47" i="5"/>
  <c r="AW128" i="5"/>
  <c r="AW129" i="5" s="1"/>
  <c r="AY110" i="5"/>
  <c r="AY24" i="5"/>
  <c r="AY28" i="5" s="1"/>
  <c r="AY29" i="5" s="1"/>
  <c r="AY35" i="5" s="1"/>
  <c r="AX21" i="7"/>
  <c r="AZ14" i="5" s="1"/>
  <c r="AS162" i="5" l="1"/>
  <c r="AS176" i="5" s="1"/>
  <c r="AT163" i="5"/>
  <c r="AT177" i="5" s="1"/>
  <c r="AU165" i="5"/>
  <c r="AU174" i="5"/>
  <c r="AV165" i="5"/>
  <c r="AV174" i="5"/>
  <c r="AY136" i="5"/>
  <c r="AY111" i="5"/>
  <c r="AY114" i="5" s="1"/>
  <c r="AY123" i="5" s="1"/>
  <c r="AX29" i="5"/>
  <c r="AX35" i="5" s="1"/>
  <c r="AU159" i="5"/>
  <c r="AU158" i="5"/>
  <c r="AV159" i="5"/>
  <c r="AV158" i="5"/>
  <c r="AW30" i="5"/>
  <c r="AW190" i="5" s="1"/>
  <c r="AW137" i="5"/>
  <c r="AW130" i="5"/>
  <c r="AZ112" i="5"/>
  <c r="AZ124" i="5" s="1"/>
  <c r="AZ126" i="5" s="1"/>
  <c r="AZ17" i="5"/>
  <c r="BG17" i="7"/>
  <c r="BH47" i="5"/>
  <c r="AX128" i="5"/>
  <c r="AX129" i="5" s="1"/>
  <c r="AY128" i="5"/>
  <c r="AY129" i="5" s="1"/>
  <c r="BA112" i="5"/>
  <c r="BA17" i="5"/>
  <c r="AZ41" i="5"/>
  <c r="AZ80" i="5" s="1"/>
  <c r="AZ16" i="7"/>
  <c r="AZ21" i="7" s="1"/>
  <c r="BB14" i="5" s="1"/>
  <c r="BA46" i="5"/>
  <c r="BA45" i="5" s="1"/>
  <c r="AT162" i="5" l="1"/>
  <c r="AT176" i="5" s="1"/>
  <c r="BA182" i="5"/>
  <c r="BA181" i="5"/>
  <c r="AZ182" i="5"/>
  <c r="AZ181" i="5"/>
  <c r="AU163" i="5"/>
  <c r="AU177" i="5" s="1"/>
  <c r="AX111" i="5"/>
  <c r="AX114" i="5" s="1"/>
  <c r="AX123" i="5" s="1"/>
  <c r="AX130" i="5" s="1"/>
  <c r="AX136" i="5"/>
  <c r="AX137" i="5" s="1"/>
  <c r="AW138" i="5"/>
  <c r="AX30" i="5"/>
  <c r="AX190" i="5" s="1"/>
  <c r="AY30" i="5"/>
  <c r="AY190" i="5" s="1"/>
  <c r="AY137" i="5"/>
  <c r="AZ120" i="5"/>
  <c r="AZ122" i="5" s="1"/>
  <c r="AZ89" i="5"/>
  <c r="BA120" i="5"/>
  <c r="BA122" i="5" s="1"/>
  <c r="BA89" i="5"/>
  <c r="BB112" i="5"/>
  <c r="BB17" i="5"/>
  <c r="BA41" i="5"/>
  <c r="BA80" i="5" s="1"/>
  <c r="BA124" i="5"/>
  <c r="BA126" i="5" s="1"/>
  <c r="BH17" i="7"/>
  <c r="BI47" i="5"/>
  <c r="BA110" i="5"/>
  <c r="BA24" i="5"/>
  <c r="BA28" i="5" s="1"/>
  <c r="AZ110" i="5"/>
  <c r="AZ24" i="5"/>
  <c r="AZ28" i="5" s="1"/>
  <c r="AZ29" i="5" s="1"/>
  <c r="AZ35" i="5" s="1"/>
  <c r="BA16" i="7"/>
  <c r="BA21" i="7" s="1"/>
  <c r="BC14" i="5" s="1"/>
  <c r="BB46" i="5"/>
  <c r="BB45" i="5" s="1"/>
  <c r="AY130" i="5"/>
  <c r="AU162" i="5" l="1"/>
  <c r="AU176" i="5" s="1"/>
  <c r="BB181" i="5"/>
  <c r="BB182" i="5"/>
  <c r="AV163" i="5"/>
  <c r="AV177" i="5" s="1"/>
  <c r="AW165" i="5"/>
  <c r="AW174" i="5"/>
  <c r="AZ111" i="5"/>
  <c r="AZ114" i="5" s="1"/>
  <c r="AZ123" i="5" s="1"/>
  <c r="AZ136" i="5"/>
  <c r="BA29" i="5"/>
  <c r="BA35" i="5" s="1"/>
  <c r="AX138" i="5"/>
  <c r="AX174" i="5" s="1"/>
  <c r="AY138" i="5"/>
  <c r="AW159" i="5"/>
  <c r="AW158" i="5"/>
  <c r="BB120" i="5"/>
  <c r="BB122" i="5" s="1"/>
  <c r="BB89" i="5"/>
  <c r="AZ128" i="5"/>
  <c r="AZ129" i="5" s="1"/>
  <c r="BC112" i="5"/>
  <c r="BC17" i="5"/>
  <c r="BI17" i="7"/>
  <c r="BJ47" i="5"/>
  <c r="BB41" i="5"/>
  <c r="BB80" i="5" s="1"/>
  <c r="BB124" i="5"/>
  <c r="BB126" i="5" s="1"/>
  <c r="BA128" i="5"/>
  <c r="BA129" i="5" s="1"/>
  <c r="BB110" i="5"/>
  <c r="BB24" i="5"/>
  <c r="BB28" i="5" s="1"/>
  <c r="BB16" i="7"/>
  <c r="BB21" i="7" s="1"/>
  <c r="BD14" i="5" s="1"/>
  <c r="BC46" i="5"/>
  <c r="BC45" i="5" s="1"/>
  <c r="AV162" i="5" l="1"/>
  <c r="AV176" i="5" s="1"/>
  <c r="BC182" i="5"/>
  <c r="BC181" i="5"/>
  <c r="AW163" i="5"/>
  <c r="AW177" i="5" s="1"/>
  <c r="AY165" i="5"/>
  <c r="AY174" i="5"/>
  <c r="AX158" i="5"/>
  <c r="AX165" i="5"/>
  <c r="BA111" i="5"/>
  <c r="BA114" i="5" s="1"/>
  <c r="BA123" i="5" s="1"/>
  <c r="BA130" i="5" s="1"/>
  <c r="BA136" i="5"/>
  <c r="BA137" i="5" s="1"/>
  <c r="BB29" i="5"/>
  <c r="BB35" i="5" s="1"/>
  <c r="AX159" i="5"/>
  <c r="AY158" i="5"/>
  <c r="AY159" i="5"/>
  <c r="BA30" i="5"/>
  <c r="BA190" i="5" s="1"/>
  <c r="AZ30" i="5"/>
  <c r="AZ190" i="5" s="1"/>
  <c r="AZ137" i="5"/>
  <c r="BC120" i="5"/>
  <c r="BC122" i="5" s="1"/>
  <c r="BC89" i="5"/>
  <c r="AZ130" i="5"/>
  <c r="BD112" i="5"/>
  <c r="BD17" i="5"/>
  <c r="BB128" i="5"/>
  <c r="BB129" i="5" s="1"/>
  <c r="BJ17" i="7"/>
  <c r="BK47" i="5"/>
  <c r="BC110" i="5"/>
  <c r="BC24" i="5"/>
  <c r="BC28" i="5" s="1"/>
  <c r="BC29" i="5" s="1"/>
  <c r="BC35" i="5" s="1"/>
  <c r="BC41" i="5"/>
  <c r="BC80" i="5" s="1"/>
  <c r="BC124" i="5"/>
  <c r="BC126" i="5" s="1"/>
  <c r="BC16" i="7"/>
  <c r="BC21" i="7" s="1"/>
  <c r="BE14" i="5" s="1"/>
  <c r="BD46" i="5"/>
  <c r="BD45" i="5" s="1"/>
  <c r="AW162" i="5" l="1"/>
  <c r="AW176" i="5" s="1"/>
  <c r="BD182" i="5"/>
  <c r="BD181" i="5"/>
  <c r="AX163" i="5"/>
  <c r="AX177" i="5" s="1"/>
  <c r="BL47" i="5"/>
  <c r="BK17" i="7"/>
  <c r="BC136" i="5"/>
  <c r="BC111" i="5"/>
  <c r="BC114" i="5" s="1"/>
  <c r="BC123" i="5" s="1"/>
  <c r="BB111" i="5"/>
  <c r="BB114" i="5" s="1"/>
  <c r="BB123" i="5" s="1"/>
  <c r="BB130" i="5" s="1"/>
  <c r="BB136" i="5"/>
  <c r="BB137" i="5" s="1"/>
  <c r="AZ138" i="5"/>
  <c r="BA138" i="5"/>
  <c r="BB30" i="5"/>
  <c r="BB190" i="5" s="1"/>
  <c r="BD120" i="5"/>
  <c r="BD122" i="5" s="1"/>
  <c r="BD89" i="5"/>
  <c r="BE112" i="5"/>
  <c r="BE17" i="5"/>
  <c r="BD124" i="5"/>
  <c r="BD126" i="5" s="1"/>
  <c r="BD41" i="5"/>
  <c r="BD80" i="5" s="1"/>
  <c r="BC128" i="5"/>
  <c r="BC129" i="5" s="1"/>
  <c r="BD16" i="7"/>
  <c r="BD21" i="7" s="1"/>
  <c r="BF14" i="5" s="1"/>
  <c r="BE46" i="5"/>
  <c r="BE45" i="5" s="1"/>
  <c r="BD110" i="5"/>
  <c r="BD24" i="5"/>
  <c r="BD28" i="5" s="1"/>
  <c r="BD29" i="5" s="1"/>
  <c r="BD35" i="5" s="1"/>
  <c r="AX162" i="5" l="1"/>
  <c r="AX176" i="5" s="1"/>
  <c r="BE181" i="5"/>
  <c r="BE182" i="5"/>
  <c r="AY163" i="5"/>
  <c r="AY177" i="5" s="1"/>
  <c r="BA165" i="5"/>
  <c r="BA174" i="5"/>
  <c r="AZ165" i="5"/>
  <c r="AZ174" i="5"/>
  <c r="BL17" i="7"/>
  <c r="BM47" i="5"/>
  <c r="BD111" i="5"/>
  <c r="BD114" i="5" s="1"/>
  <c r="BD123" i="5" s="1"/>
  <c r="BD136" i="5"/>
  <c r="AZ158" i="5"/>
  <c r="AZ159" i="5"/>
  <c r="BA159" i="5"/>
  <c r="BA158" i="5"/>
  <c r="BB138" i="5"/>
  <c r="BC30" i="5"/>
  <c r="BC190" i="5" s="1"/>
  <c r="BC137" i="5"/>
  <c r="BE120" i="5"/>
  <c r="BE122" i="5" s="1"/>
  <c r="BE89" i="5"/>
  <c r="BF112" i="5"/>
  <c r="BF17" i="5"/>
  <c r="BE41" i="5"/>
  <c r="BE80" i="5" s="1"/>
  <c r="BE124" i="5"/>
  <c r="BE126" i="5" s="1"/>
  <c r="BD128" i="5"/>
  <c r="BD129" i="5" s="1"/>
  <c r="BE16" i="7"/>
  <c r="BE21" i="7" s="1"/>
  <c r="BG14" i="5" s="1"/>
  <c r="BF46" i="5"/>
  <c r="BF45" i="5" s="1"/>
  <c r="BE24" i="5"/>
  <c r="BE28" i="5" s="1"/>
  <c r="BE29" i="5" s="1"/>
  <c r="BE35" i="5" s="1"/>
  <c r="BE110" i="5"/>
  <c r="BC130" i="5"/>
  <c r="AY162" i="5" l="1"/>
  <c r="AY176" i="5" s="1"/>
  <c r="BF181" i="5"/>
  <c r="BF182" i="5"/>
  <c r="AZ163" i="5"/>
  <c r="AZ177" i="5" s="1"/>
  <c r="BB165" i="5"/>
  <c r="BB174" i="5"/>
  <c r="BM17" i="7"/>
  <c r="BN47" i="5"/>
  <c r="BE111" i="5"/>
  <c r="BE114" i="5" s="1"/>
  <c r="BE123" i="5" s="1"/>
  <c r="BE136" i="5"/>
  <c r="BC138" i="5"/>
  <c r="BB159" i="5"/>
  <c r="BB158" i="5"/>
  <c r="BD30" i="5"/>
  <c r="BD190" i="5" s="1"/>
  <c r="BD137" i="5"/>
  <c r="BF120" i="5"/>
  <c r="BF122" i="5" s="1"/>
  <c r="BF89" i="5"/>
  <c r="BD130" i="5"/>
  <c r="BE128" i="5"/>
  <c r="BE129" i="5" s="1"/>
  <c r="BF110" i="5"/>
  <c r="BF24" i="5"/>
  <c r="BF28" i="5" s="1"/>
  <c r="BG112" i="5"/>
  <c r="BG17" i="5"/>
  <c r="BF41" i="5"/>
  <c r="BF80" i="5" s="1"/>
  <c r="BF124" i="5"/>
  <c r="BF126" i="5" s="1"/>
  <c r="BF16" i="7"/>
  <c r="BG46" i="5"/>
  <c r="BG45" i="5" s="1"/>
  <c r="AZ162" i="5" l="1"/>
  <c r="AZ176" i="5" s="1"/>
  <c r="BG182" i="5"/>
  <c r="BG181" i="5"/>
  <c r="BA163" i="5"/>
  <c r="BA177" i="5" s="1"/>
  <c r="BC165" i="5"/>
  <c r="BC174" i="5"/>
  <c r="BN17" i="7"/>
  <c r="BO47" i="5"/>
  <c r="BF29" i="5"/>
  <c r="BF35" i="5" s="1"/>
  <c r="BC159" i="5"/>
  <c r="BC158" i="5"/>
  <c r="BD138" i="5"/>
  <c r="BE30" i="5"/>
  <c r="BE190" i="5" s="1"/>
  <c r="BE137" i="5"/>
  <c r="BG120" i="5"/>
  <c r="BG122" i="5" s="1"/>
  <c r="BG89" i="5"/>
  <c r="BG124" i="5"/>
  <c r="BG126" i="5" s="1"/>
  <c r="BG41" i="5"/>
  <c r="BG80" i="5" s="1"/>
  <c r="BG16" i="7"/>
  <c r="BH46" i="5"/>
  <c r="BH45" i="5" s="1"/>
  <c r="BG110" i="5"/>
  <c r="BG24" i="5"/>
  <c r="BG28" i="5" s="1"/>
  <c r="BE130" i="5"/>
  <c r="BF21" i="7"/>
  <c r="BH14" i="5" s="1"/>
  <c r="BF128" i="5"/>
  <c r="BF129" i="5" s="1"/>
  <c r="BA162" i="5" l="1"/>
  <c r="BA176" i="5" s="1"/>
  <c r="BB163" i="5"/>
  <c r="BB177" i="5" s="1"/>
  <c r="BD165" i="5"/>
  <c r="BD174" i="5"/>
  <c r="BO17" i="7"/>
  <c r="BP47" i="5"/>
  <c r="BF111" i="5"/>
  <c r="BF114" i="5" s="1"/>
  <c r="BF123" i="5" s="1"/>
  <c r="BF130" i="5" s="1"/>
  <c r="BF136" i="5"/>
  <c r="BF137" i="5" s="1"/>
  <c r="BG29" i="5"/>
  <c r="BG35" i="5" s="1"/>
  <c r="BE138" i="5"/>
  <c r="BD158" i="5"/>
  <c r="BD159" i="5"/>
  <c r="BF30" i="5"/>
  <c r="BF190" i="5" s="1"/>
  <c r="BH41" i="5"/>
  <c r="BH80" i="5" s="1"/>
  <c r="BG128" i="5"/>
  <c r="BG129" i="5" s="1"/>
  <c r="BH16" i="7"/>
  <c r="BI46" i="5"/>
  <c r="BI45" i="5" s="1"/>
  <c r="BH112" i="5"/>
  <c r="BH124" i="5" s="1"/>
  <c r="BH126" i="5" s="1"/>
  <c r="BH17" i="5"/>
  <c r="BG21" i="7"/>
  <c r="BI14" i="5" s="1"/>
  <c r="BB162" i="5" l="1"/>
  <c r="BB176" i="5" s="1"/>
  <c r="BH182" i="5"/>
  <c r="BH181" i="5"/>
  <c r="BC163" i="5"/>
  <c r="BC177" i="5" s="1"/>
  <c r="BE165" i="5"/>
  <c r="BE174" i="5"/>
  <c r="BQ47" i="5"/>
  <c r="BP17" i="7"/>
  <c r="BG136" i="5"/>
  <c r="BG137" i="5" s="1"/>
  <c r="BG111" i="5"/>
  <c r="BG114" i="5" s="1"/>
  <c r="BG123" i="5" s="1"/>
  <c r="BG130" i="5" s="1"/>
  <c r="BF138" i="5"/>
  <c r="BE159" i="5"/>
  <c r="BE158" i="5"/>
  <c r="BG30" i="5"/>
  <c r="BG190" i="5" s="1"/>
  <c r="BH120" i="5"/>
  <c r="BH122" i="5" s="1"/>
  <c r="BH89" i="5"/>
  <c r="BH110" i="5"/>
  <c r="BH24" i="5"/>
  <c r="BH28" i="5" s="1"/>
  <c r="BH29" i="5" s="1"/>
  <c r="BH35" i="5" s="1"/>
  <c r="BI41" i="5"/>
  <c r="BI80" i="5" s="1"/>
  <c r="BI16" i="7"/>
  <c r="BI21" i="7" s="1"/>
  <c r="BK14" i="5" s="1"/>
  <c r="BJ46" i="5"/>
  <c r="BJ45" i="5" s="1"/>
  <c r="BI112" i="5"/>
  <c r="BI124" i="5" s="1"/>
  <c r="BI126" i="5" s="1"/>
  <c r="BI17" i="5"/>
  <c r="BH21" i="7"/>
  <c r="BJ14" i="5" s="1"/>
  <c r="BC162" i="5" l="1"/>
  <c r="BC176" i="5" s="1"/>
  <c r="BI182" i="5"/>
  <c r="BI181" i="5"/>
  <c r="BD163" i="5"/>
  <c r="BD177" i="5" s="1"/>
  <c r="BF165" i="5"/>
  <c r="BF174" i="5"/>
  <c r="BQ17" i="7"/>
  <c r="BR47" i="5"/>
  <c r="BH111" i="5"/>
  <c r="BH114" i="5" s="1"/>
  <c r="BH123" i="5" s="1"/>
  <c r="BH136" i="5"/>
  <c r="BF158" i="5"/>
  <c r="BG138" i="5"/>
  <c r="BF159" i="5"/>
  <c r="BI120" i="5"/>
  <c r="BI122" i="5" s="1"/>
  <c r="BI89" i="5"/>
  <c r="BK112" i="5"/>
  <c r="BK17" i="5"/>
  <c r="BI110" i="5"/>
  <c r="BI24" i="5"/>
  <c r="BI28" i="5" s="1"/>
  <c r="BJ41" i="5"/>
  <c r="BJ80" i="5" s="1"/>
  <c r="BH128" i="5"/>
  <c r="BH129" i="5" s="1"/>
  <c r="BJ112" i="5"/>
  <c r="BJ124" i="5" s="1"/>
  <c r="BJ126" i="5" s="1"/>
  <c r="BJ17" i="5"/>
  <c r="BJ16" i="7"/>
  <c r="BK46" i="5"/>
  <c r="BK45" i="5" s="1"/>
  <c r="BK41" i="5" s="1"/>
  <c r="BK80" i="5" s="1"/>
  <c r="BD162" i="5" l="1"/>
  <c r="BD176" i="5" s="1"/>
  <c r="BJ181" i="5"/>
  <c r="BJ182" i="5"/>
  <c r="BK181" i="5"/>
  <c r="BK182" i="5"/>
  <c r="BE163" i="5"/>
  <c r="BE177" i="5" s="1"/>
  <c r="BG165" i="5"/>
  <c r="BG174" i="5"/>
  <c r="BL46" i="5"/>
  <c r="BL45" i="5" s="1"/>
  <c r="BK16" i="7"/>
  <c r="BK21" i="7" s="1"/>
  <c r="BM14" i="5" s="1"/>
  <c r="BR17" i="7"/>
  <c r="BS47" i="5"/>
  <c r="BI29" i="5"/>
  <c r="BI35" i="5" s="1"/>
  <c r="BG159" i="5"/>
  <c r="BG158" i="5"/>
  <c r="BH30" i="5"/>
  <c r="BH190" i="5" s="1"/>
  <c r="BH137" i="5"/>
  <c r="BK120" i="5"/>
  <c r="BK122" i="5" s="1"/>
  <c r="BK89" i="5"/>
  <c r="BJ120" i="5"/>
  <c r="BJ122" i="5" s="1"/>
  <c r="BJ89" i="5"/>
  <c r="BH130" i="5"/>
  <c r="BJ110" i="5"/>
  <c r="BJ24" i="5"/>
  <c r="BJ28" i="5" s="1"/>
  <c r="BJ29" i="5" s="1"/>
  <c r="BJ35" i="5" s="1"/>
  <c r="BI128" i="5"/>
  <c r="BI129" i="5" s="1"/>
  <c r="BJ21" i="7"/>
  <c r="BL14" i="5" s="1"/>
  <c r="BK110" i="5"/>
  <c r="BK24" i="5"/>
  <c r="BK28" i="5" s="1"/>
  <c r="BL41" i="5"/>
  <c r="BL80" i="5" s="1"/>
  <c r="BK124" i="5"/>
  <c r="BK126" i="5" s="1"/>
  <c r="BE162" i="5" l="1"/>
  <c r="BE176" i="5" s="1"/>
  <c r="BF163" i="5"/>
  <c r="BF177" i="5" s="1"/>
  <c r="BM112" i="5"/>
  <c r="BM17" i="5"/>
  <c r="BL16" i="7"/>
  <c r="BL21" i="7" s="1"/>
  <c r="BN14" i="5" s="1"/>
  <c r="BM46" i="5"/>
  <c r="BM45" i="5" s="1"/>
  <c r="BM41" i="5" s="1"/>
  <c r="BM80" i="5" s="1"/>
  <c r="BS17" i="7"/>
  <c r="BT47" i="5"/>
  <c r="BJ111" i="5"/>
  <c r="BJ114" i="5" s="1"/>
  <c r="BJ123" i="5" s="1"/>
  <c r="BJ136" i="5"/>
  <c r="BI111" i="5"/>
  <c r="BI114" i="5" s="1"/>
  <c r="BI123" i="5" s="1"/>
  <c r="BI130" i="5" s="1"/>
  <c r="BI136" i="5"/>
  <c r="BI137" i="5" s="1"/>
  <c r="BK29" i="5"/>
  <c r="BK35" i="5" s="1"/>
  <c r="BH138" i="5"/>
  <c r="BI30" i="5"/>
  <c r="BI190" i="5" s="1"/>
  <c r="BL112" i="5"/>
  <c r="BL124" i="5" s="1"/>
  <c r="BL126" i="5" s="1"/>
  <c r="BL17" i="5"/>
  <c r="BJ128" i="5"/>
  <c r="BJ129" i="5" s="1"/>
  <c r="BK128" i="5"/>
  <c r="BK129" i="5" s="1"/>
  <c r="BF162" i="5" l="1"/>
  <c r="BF176" i="5" s="1"/>
  <c r="BL182" i="5"/>
  <c r="BL181" i="5"/>
  <c r="BM181" i="5"/>
  <c r="BM182" i="5"/>
  <c r="BG163" i="5"/>
  <c r="BG177" i="5" s="1"/>
  <c r="BH165" i="5"/>
  <c r="BH174" i="5"/>
  <c r="BM124" i="5"/>
  <c r="BM126" i="5" s="1"/>
  <c r="BN46" i="5"/>
  <c r="BN45" i="5" s="1"/>
  <c r="BN41" i="5" s="1"/>
  <c r="BN80" i="5" s="1"/>
  <c r="BM16" i="7"/>
  <c r="BM21" i="7" s="1"/>
  <c r="BO14" i="5" s="1"/>
  <c r="BT17" i="7"/>
  <c r="BV47" i="5" s="1"/>
  <c r="BU47" i="5"/>
  <c r="BN112" i="5"/>
  <c r="BN17" i="5"/>
  <c r="BM24" i="5"/>
  <c r="BM28" i="5" s="1"/>
  <c r="BM110" i="5"/>
  <c r="BK136" i="5"/>
  <c r="BK137" i="5" s="1"/>
  <c r="BK111" i="5"/>
  <c r="BK114" i="5" s="1"/>
  <c r="BK123" i="5" s="1"/>
  <c r="BK130" i="5" s="1"/>
  <c r="BI138" i="5"/>
  <c r="BH158" i="5"/>
  <c r="BH159" i="5"/>
  <c r="BJ30" i="5"/>
  <c r="BJ190" i="5" s="1"/>
  <c r="BJ137" i="5"/>
  <c r="BK30" i="5"/>
  <c r="BK190" i="5" s="1"/>
  <c r="BL120" i="5"/>
  <c r="BL122" i="5" s="1"/>
  <c r="BL89" i="5"/>
  <c r="BJ130" i="5"/>
  <c r="BL110" i="5"/>
  <c r="BL24" i="5"/>
  <c r="BL28" i="5" s="1"/>
  <c r="BL29" i="5" s="1"/>
  <c r="BL35" i="5" s="1"/>
  <c r="BG162" i="5" l="1"/>
  <c r="BG176" i="5" s="1"/>
  <c r="BN124" i="5"/>
  <c r="BN126" i="5" s="1"/>
  <c r="BN181" i="5"/>
  <c r="BN182" i="5"/>
  <c r="BI165" i="5"/>
  <c r="BI174" i="5"/>
  <c r="BO112" i="5"/>
  <c r="BO17" i="5"/>
  <c r="BN110" i="5"/>
  <c r="BN24" i="5"/>
  <c r="BN28" i="5" s="1"/>
  <c r="BN16" i="7"/>
  <c r="BN21" i="7" s="1"/>
  <c r="BP14" i="5" s="1"/>
  <c r="BO46" i="5"/>
  <c r="BO45" i="5" s="1"/>
  <c r="BM29" i="5"/>
  <c r="BM35" i="5" s="1"/>
  <c r="BM128" i="5"/>
  <c r="BM129" i="5" s="1"/>
  <c r="BH163" i="5"/>
  <c r="BH177" i="5" s="1"/>
  <c r="BL111" i="5"/>
  <c r="BL114" i="5" s="1"/>
  <c r="BL123" i="5" s="1"/>
  <c r="BL136" i="5"/>
  <c r="BK138" i="5"/>
  <c r="BI159" i="5"/>
  <c r="BJ138" i="5"/>
  <c r="BI158" i="5"/>
  <c r="BL128" i="5"/>
  <c r="BL129" i="5" s="1"/>
  <c r="BH162" i="5" l="1"/>
  <c r="BH176" i="5" s="1"/>
  <c r="BO181" i="5"/>
  <c r="BO182" i="5"/>
  <c r="BK165" i="5"/>
  <c r="BK174" i="5"/>
  <c r="BJ165" i="5"/>
  <c r="BJ174" i="5"/>
  <c r="BM30" i="5"/>
  <c r="BM190" i="5" s="1"/>
  <c r="BN29" i="5"/>
  <c r="BN35" i="5" s="1"/>
  <c r="BN128" i="5"/>
  <c r="BN129" i="5" s="1"/>
  <c r="BP112" i="5"/>
  <c r="BP17" i="5"/>
  <c r="BO41" i="5"/>
  <c r="BO80" i="5" s="1"/>
  <c r="BO124" i="5"/>
  <c r="BO126" i="5" s="1"/>
  <c r="BO110" i="5"/>
  <c r="BO24" i="5"/>
  <c r="BO28" i="5" s="1"/>
  <c r="BM136" i="5"/>
  <c r="BM137" i="5" s="1"/>
  <c r="BM111" i="5"/>
  <c r="BM114" i="5" s="1"/>
  <c r="BM123" i="5" s="1"/>
  <c r="BM130" i="5" s="1"/>
  <c r="BO16" i="7"/>
  <c r="BO21" i="7" s="1"/>
  <c r="BQ14" i="5" s="1"/>
  <c r="BP46" i="5"/>
  <c r="BP45" i="5" s="1"/>
  <c r="BI163" i="5"/>
  <c r="BI177" i="5" s="1"/>
  <c r="BK158" i="5"/>
  <c r="BK159" i="5"/>
  <c r="BJ158" i="5"/>
  <c r="BJ159" i="5"/>
  <c r="BL30" i="5"/>
  <c r="BL190" i="5" s="1"/>
  <c r="BL137" i="5"/>
  <c r="BL130" i="5"/>
  <c r="BI162" i="5" l="1"/>
  <c r="BI176" i="5" s="1"/>
  <c r="BP182" i="5"/>
  <c r="BP181" i="5"/>
  <c r="BM138" i="5"/>
  <c r="BN30" i="5"/>
  <c r="BN190" i="5" s="1"/>
  <c r="BO29" i="5"/>
  <c r="BO35" i="5" s="1"/>
  <c r="BO128" i="5"/>
  <c r="BO129" i="5" s="1"/>
  <c r="BQ112" i="5"/>
  <c r="BQ17" i="5"/>
  <c r="BP41" i="5"/>
  <c r="BP80" i="5" s="1"/>
  <c r="BP124" i="5"/>
  <c r="BP126" i="5" s="1"/>
  <c r="BQ46" i="5"/>
  <c r="BQ45" i="5" s="1"/>
  <c r="BP16" i="7"/>
  <c r="BP21" i="7" s="1"/>
  <c r="BR14" i="5" s="1"/>
  <c r="BP24" i="5"/>
  <c r="BP28" i="5" s="1"/>
  <c r="BP110" i="5"/>
  <c r="BN111" i="5"/>
  <c r="BN114" i="5" s="1"/>
  <c r="BN123" i="5" s="1"/>
  <c r="BN130" i="5" s="1"/>
  <c r="BN136" i="5"/>
  <c r="BN137" i="5" s="1"/>
  <c r="BJ163" i="5"/>
  <c r="BL138" i="5"/>
  <c r="BJ162" i="5" l="1"/>
  <c r="BK162" i="5" s="1"/>
  <c r="BK176" i="5" s="1"/>
  <c r="BQ181" i="5"/>
  <c r="BQ182" i="5"/>
  <c r="BK163" i="5"/>
  <c r="BK177" i="5" s="1"/>
  <c r="BJ177" i="5"/>
  <c r="BL165" i="5"/>
  <c r="BL174" i="5"/>
  <c r="BM158" i="5"/>
  <c r="BM174" i="5"/>
  <c r="BM159" i="5"/>
  <c r="BM165" i="5"/>
  <c r="BN138" i="5"/>
  <c r="BQ16" i="7"/>
  <c r="BR46" i="5"/>
  <c r="BR45" i="5" s="1"/>
  <c r="BQ24" i="5"/>
  <c r="BQ28" i="5" s="1"/>
  <c r="BQ110" i="5"/>
  <c r="BO136" i="5"/>
  <c r="BO137" i="5" s="1"/>
  <c r="BO111" i="5"/>
  <c r="BO114" i="5" s="1"/>
  <c r="BO123" i="5" s="1"/>
  <c r="BO130" i="5" s="1"/>
  <c r="BQ41" i="5"/>
  <c r="BQ80" i="5" s="1"/>
  <c r="BQ124" i="5"/>
  <c r="BQ126" i="5" s="1"/>
  <c r="BP128" i="5"/>
  <c r="BP129" i="5" s="1"/>
  <c r="BP29" i="5"/>
  <c r="BP35" i="5" s="1"/>
  <c r="BO30" i="5"/>
  <c r="BO190" i="5" s="1"/>
  <c r="BR112" i="5"/>
  <c r="BR17" i="5"/>
  <c r="BL159" i="5"/>
  <c r="BL158" i="5"/>
  <c r="BJ176" i="5" l="1"/>
  <c r="BR182" i="5"/>
  <c r="BR181" i="5"/>
  <c r="BN159" i="5"/>
  <c r="BN174" i="5"/>
  <c r="BN165" i="5"/>
  <c r="BN158" i="5"/>
  <c r="BP30" i="5"/>
  <c r="BP190" i="5" s="1"/>
  <c r="BP111" i="5"/>
  <c r="BP114" i="5" s="1"/>
  <c r="BP123" i="5" s="1"/>
  <c r="BP130" i="5" s="1"/>
  <c r="BP136" i="5"/>
  <c r="BP137" i="5" s="1"/>
  <c r="BQ128" i="5"/>
  <c r="BQ129" i="5" s="1"/>
  <c r="BQ29" i="5"/>
  <c r="BQ35" i="5" s="1"/>
  <c r="BR110" i="5"/>
  <c r="BR24" i="5"/>
  <c r="BR28" i="5" s="1"/>
  <c r="BR41" i="5"/>
  <c r="BR80" i="5" s="1"/>
  <c r="BR124" i="5"/>
  <c r="BR126" i="5" s="1"/>
  <c r="BO138" i="5"/>
  <c r="BO174" i="5" s="1"/>
  <c r="BQ21" i="7"/>
  <c r="BS14" i="5" s="1"/>
  <c r="BR16" i="7"/>
  <c r="BS46" i="5"/>
  <c r="BS45" i="5" s="1"/>
  <c r="BL163" i="5"/>
  <c r="BL162" i="5"/>
  <c r="D140" i="5"/>
  <c r="D34" i="5"/>
  <c r="D87" i="5" s="1"/>
  <c r="BM163" i="5" l="1"/>
  <c r="BL177" i="5"/>
  <c r="BM162" i="5"/>
  <c r="BM176" i="5" s="1"/>
  <c r="BL176" i="5"/>
  <c r="BS41" i="5"/>
  <c r="BS80" i="5" s="1"/>
  <c r="BQ30" i="5"/>
  <c r="BQ190" i="5" s="1"/>
  <c r="BQ136" i="5"/>
  <c r="BQ137" i="5" s="1"/>
  <c r="BQ111" i="5"/>
  <c r="BQ114" i="5" s="1"/>
  <c r="BQ123" i="5" s="1"/>
  <c r="BQ130" i="5" s="1"/>
  <c r="BS16" i="7"/>
  <c r="BS21" i="7" s="1"/>
  <c r="BU14" i="5" s="1"/>
  <c r="BT46" i="5"/>
  <c r="BT45" i="5" s="1"/>
  <c r="BT41" i="5" s="1"/>
  <c r="BT80" i="5" s="1"/>
  <c r="BS112" i="5"/>
  <c r="BS124" i="5" s="1"/>
  <c r="BS126" i="5" s="1"/>
  <c r="BS17" i="5"/>
  <c r="BR128" i="5"/>
  <c r="BR129" i="5" s="1"/>
  <c r="BR29" i="5"/>
  <c r="BR35" i="5" s="1"/>
  <c r="BR21" i="7"/>
  <c r="BT14" i="5" s="1"/>
  <c r="BO165" i="5"/>
  <c r="BO159" i="5"/>
  <c r="BO158" i="5"/>
  <c r="BP138" i="5"/>
  <c r="BP174" i="5" s="1"/>
  <c r="D83" i="5"/>
  <c r="E85" i="5"/>
  <c r="BS181" i="5" l="1"/>
  <c r="BS182" i="5"/>
  <c r="BN163" i="5"/>
  <c r="BN177" i="5" s="1"/>
  <c r="BM177" i="5"/>
  <c r="BN162" i="5"/>
  <c r="BN176" i="5" s="1"/>
  <c r="BU112" i="5"/>
  <c r="BU17" i="5"/>
  <c r="BP158" i="5"/>
  <c r="BP165" i="5"/>
  <c r="BP159" i="5"/>
  <c r="BR30" i="5"/>
  <c r="BR190" i="5" s="1"/>
  <c r="BR136" i="5"/>
  <c r="BR137" i="5" s="1"/>
  <c r="BR111" i="5"/>
  <c r="BR114" i="5" s="1"/>
  <c r="BR123" i="5" s="1"/>
  <c r="BR130" i="5" s="1"/>
  <c r="BT112" i="5"/>
  <c r="BT124" i="5" s="1"/>
  <c r="BT126" i="5" s="1"/>
  <c r="BT17" i="5"/>
  <c r="BS110" i="5"/>
  <c r="BS24" i="5"/>
  <c r="BS28" i="5" s="1"/>
  <c r="BU46" i="5"/>
  <c r="BU45" i="5" s="1"/>
  <c r="BU41" i="5" s="1"/>
  <c r="BU80" i="5" s="1"/>
  <c r="BT16" i="7"/>
  <c r="BV46" i="5" s="1"/>
  <c r="BV45" i="5" s="1"/>
  <c r="BV41" i="5" s="1"/>
  <c r="BV80" i="5" s="1"/>
  <c r="BQ138" i="5"/>
  <c r="BQ174" i="5" s="1"/>
  <c r="F85" i="5"/>
  <c r="E86" i="5"/>
  <c r="D102" i="5"/>
  <c r="D104" i="5" s="1"/>
  <c r="D139" i="5"/>
  <c r="BT182" i="5" l="1"/>
  <c r="BT181" i="5"/>
  <c r="BU181" i="5"/>
  <c r="BU182" i="5"/>
  <c r="E83" i="5"/>
  <c r="F86" i="5" s="1"/>
  <c r="E170" i="5"/>
  <c r="BO163" i="5"/>
  <c r="BP163" i="5" s="1"/>
  <c r="BP177" i="5" s="1"/>
  <c r="BO162" i="5"/>
  <c r="BO176" i="5" s="1"/>
  <c r="BR138" i="5"/>
  <c r="BT21" i="7"/>
  <c r="BV14" i="5" s="1"/>
  <c r="BV112" i="5" s="1"/>
  <c r="BV124" i="5" s="1"/>
  <c r="BV126" i="5" s="1"/>
  <c r="BT24" i="5"/>
  <c r="BT28" i="5" s="1"/>
  <c r="BT110" i="5"/>
  <c r="BU110" i="5"/>
  <c r="BU24" i="5"/>
  <c r="BU28" i="5" s="1"/>
  <c r="BQ165" i="5"/>
  <c r="BQ158" i="5"/>
  <c r="BQ159" i="5"/>
  <c r="BS29" i="5"/>
  <c r="BS35" i="5" s="1"/>
  <c r="BS128" i="5"/>
  <c r="BS129" i="5" s="1"/>
  <c r="BU124" i="5"/>
  <c r="BU126" i="5" s="1"/>
  <c r="E102" i="5"/>
  <c r="E104" i="5" s="1"/>
  <c r="G85" i="5"/>
  <c r="D141" i="5"/>
  <c r="E139" i="5" l="1"/>
  <c r="E141" i="5" s="1"/>
  <c r="E142" i="5" s="1"/>
  <c r="E145" i="5" s="1"/>
  <c r="F83" i="5"/>
  <c r="G86" i="5" s="1"/>
  <c r="F170" i="5"/>
  <c r="BO177" i="5"/>
  <c r="BR165" i="5"/>
  <c r="BR174" i="5"/>
  <c r="BP162" i="5"/>
  <c r="BP176" i="5" s="1"/>
  <c r="BV17" i="5"/>
  <c r="BR158" i="5"/>
  <c r="BR159" i="5"/>
  <c r="BS30" i="5"/>
  <c r="BS190" i="5" s="1"/>
  <c r="BS111" i="5"/>
  <c r="BS114" i="5" s="1"/>
  <c r="BS123" i="5" s="1"/>
  <c r="BS130" i="5" s="1"/>
  <c r="BS136" i="5"/>
  <c r="BS137" i="5" s="1"/>
  <c r="BU128" i="5"/>
  <c r="BU129" i="5" s="1"/>
  <c r="BU29" i="5"/>
  <c r="BU35" i="5" s="1"/>
  <c r="BT128" i="5"/>
  <c r="BT129" i="5" s="1"/>
  <c r="BT29" i="5"/>
  <c r="BT35" i="5" s="1"/>
  <c r="BQ163" i="5"/>
  <c r="BQ177" i="5" s="1"/>
  <c r="D142" i="5"/>
  <c r="D145" i="5" s="1"/>
  <c r="D160" i="5"/>
  <c r="H85" i="5"/>
  <c r="BV110" i="5" l="1"/>
  <c r="BV181" i="5"/>
  <c r="BX181" i="5" s="1"/>
  <c r="P3" i="9" s="1"/>
  <c r="BV182" i="5"/>
  <c r="BX182" i="5" s="1"/>
  <c r="P4" i="9" s="1"/>
  <c r="E160" i="5"/>
  <c r="BV24" i="5"/>
  <c r="BV28" i="5" s="1"/>
  <c r="BV29" i="5" s="1"/>
  <c r="BV35" i="5" s="1"/>
  <c r="F102" i="5"/>
  <c r="F104" i="5" s="1"/>
  <c r="F139" i="5"/>
  <c r="F141" i="5" s="1"/>
  <c r="G83" i="5"/>
  <c r="G102" i="5" s="1"/>
  <c r="G104" i="5" s="1"/>
  <c r="G170" i="5"/>
  <c r="BQ162" i="5"/>
  <c r="BQ176" i="5" s="1"/>
  <c r="BR163" i="5"/>
  <c r="BR177" i="5" s="1"/>
  <c r="BU30" i="5"/>
  <c r="BU190" i="5" s="1"/>
  <c r="BT30" i="5"/>
  <c r="BT190" i="5" s="1"/>
  <c r="BU111" i="5"/>
  <c r="BU114" i="5" s="1"/>
  <c r="BU123" i="5" s="1"/>
  <c r="BU130" i="5" s="1"/>
  <c r="BU136" i="5"/>
  <c r="BU137" i="5" s="1"/>
  <c r="BT136" i="5"/>
  <c r="BT137" i="5" s="1"/>
  <c r="BT111" i="5"/>
  <c r="BT114" i="5" s="1"/>
  <c r="BT123" i="5" s="1"/>
  <c r="BT130" i="5" s="1"/>
  <c r="BS138" i="5"/>
  <c r="BS174" i="5" s="1"/>
  <c r="I85" i="5"/>
  <c r="F142" i="5" l="1"/>
  <c r="F145" i="5" s="1"/>
  <c r="BV128" i="5"/>
  <c r="BV129" i="5" s="1"/>
  <c r="F160" i="5"/>
  <c r="H86" i="5"/>
  <c r="H170" i="5" s="1"/>
  <c r="G139" i="5"/>
  <c r="G141" i="5" s="1"/>
  <c r="G142" i="5" s="1"/>
  <c r="G145" i="5" s="1"/>
  <c r="BR162" i="5"/>
  <c r="BR176" i="5" s="1"/>
  <c r="BV111" i="5"/>
  <c r="BV114" i="5" s="1"/>
  <c r="BV123" i="5" s="1"/>
  <c r="BV136" i="5"/>
  <c r="BV137" i="5" s="1"/>
  <c r="BU138" i="5"/>
  <c r="BU174" i="5" s="1"/>
  <c r="BS165" i="5"/>
  <c r="BS159" i="5"/>
  <c r="BS163" i="5" s="1"/>
  <c r="BS177" i="5" s="1"/>
  <c r="BS158" i="5"/>
  <c r="BV30" i="5"/>
  <c r="BV190" i="5" s="1"/>
  <c r="BX190" i="5" s="1"/>
  <c r="BT138" i="5"/>
  <c r="BT174" i="5" s="1"/>
  <c r="J85" i="5"/>
  <c r="BV130" i="5" l="1"/>
  <c r="BV138" i="5" s="1"/>
  <c r="H83" i="5"/>
  <c r="H102" i="5" s="1"/>
  <c r="H104" i="5" s="1"/>
  <c r="G160" i="5"/>
  <c r="BS162" i="5"/>
  <c r="BS176" i="5" s="1"/>
  <c r="BT159" i="5"/>
  <c r="BT163" i="5" s="1"/>
  <c r="BT177" i="5" s="1"/>
  <c r="BT158" i="5"/>
  <c r="BT165" i="5"/>
  <c r="BU165" i="5"/>
  <c r="BU158" i="5"/>
  <c r="BU159" i="5"/>
  <c r="K85" i="5"/>
  <c r="H139" i="5" l="1"/>
  <c r="H141" i="5" s="1"/>
  <c r="I86" i="5"/>
  <c r="I83" i="5" s="1"/>
  <c r="I139" i="5" s="1"/>
  <c r="I141" i="5" s="1"/>
  <c r="BT162" i="5"/>
  <c r="BT176" i="5" s="1"/>
  <c r="BV158" i="5"/>
  <c r="BV174" i="5"/>
  <c r="BV165" i="5"/>
  <c r="E149" i="5" s="1"/>
  <c r="BV159" i="5"/>
  <c r="E150" i="5" s="1"/>
  <c r="E148" i="5"/>
  <c r="BU163" i="5"/>
  <c r="BU177" i="5" s="1"/>
  <c r="L85" i="5"/>
  <c r="H142" i="5" l="1"/>
  <c r="H145" i="5" s="1"/>
  <c r="H160" i="5"/>
  <c r="I160" i="5" s="1"/>
  <c r="I102" i="5"/>
  <c r="I104" i="5" s="1"/>
  <c r="I142" i="5"/>
  <c r="I145" i="5" s="1"/>
  <c r="J86" i="5"/>
  <c r="I170" i="5"/>
  <c r="BU162" i="5"/>
  <c r="BV162" i="5" s="1"/>
  <c r="BV176" i="5" s="1"/>
  <c r="C13" i="9"/>
  <c r="G148" i="5"/>
  <c r="C14" i="9" s="1"/>
  <c r="G150" i="5"/>
  <c r="G149" i="5"/>
  <c r="BV163" i="5"/>
  <c r="BV177" i="5" s="1"/>
  <c r="M85" i="5"/>
  <c r="J170" i="5" l="1"/>
  <c r="J83" i="5"/>
  <c r="BU176" i="5"/>
  <c r="N85" i="5"/>
  <c r="K86" i="5" l="1"/>
  <c r="J139" i="5"/>
  <c r="J141" i="5" s="1"/>
  <c r="J102" i="5"/>
  <c r="J104" i="5" s="1"/>
  <c r="O85" i="5"/>
  <c r="J142" i="5" l="1"/>
  <c r="J145" i="5" s="1"/>
  <c r="J160" i="5"/>
  <c r="K83" i="5"/>
  <c r="K170" i="5"/>
  <c r="P85" i="5"/>
  <c r="L86" i="5" l="1"/>
  <c r="K139" i="5"/>
  <c r="K141" i="5" s="1"/>
  <c r="K142" i="5" s="1"/>
  <c r="K145" i="5" s="1"/>
  <c r="K102" i="5"/>
  <c r="K104" i="5" s="1"/>
  <c r="Q85" i="5"/>
  <c r="K160" i="5" l="1"/>
  <c r="L83" i="5"/>
  <c r="L170" i="5"/>
  <c r="R85" i="5"/>
  <c r="M86" i="5" l="1"/>
  <c r="L139" i="5"/>
  <c r="L141" i="5" s="1"/>
  <c r="L142" i="5" s="1"/>
  <c r="L145" i="5" s="1"/>
  <c r="L102" i="5"/>
  <c r="L104" i="5" s="1"/>
  <c r="S85" i="5"/>
  <c r="L160" i="5" l="1"/>
  <c r="M170" i="5"/>
  <c r="M83" i="5"/>
  <c r="T85" i="5"/>
  <c r="N86" i="5" l="1"/>
  <c r="M139" i="5"/>
  <c r="M141" i="5" s="1"/>
  <c r="M142" i="5" s="1"/>
  <c r="M145" i="5" s="1"/>
  <c r="M102" i="5"/>
  <c r="M104" i="5" s="1"/>
  <c r="U85" i="5"/>
  <c r="M160" i="5" l="1"/>
  <c r="N170" i="5"/>
  <c r="N83" i="5"/>
  <c r="V85" i="5"/>
  <c r="N139" i="5" l="1"/>
  <c r="N141" i="5" s="1"/>
  <c r="N142" i="5" s="1"/>
  <c r="N145" i="5" s="1"/>
  <c r="N102" i="5"/>
  <c r="N104" i="5" s="1"/>
  <c r="O86" i="5"/>
  <c r="W85" i="5"/>
  <c r="N160" i="5" l="1"/>
  <c r="O83" i="5"/>
  <c r="O170" i="5"/>
  <c r="O188" i="5" l="1"/>
  <c r="O189" i="5"/>
  <c r="P86" i="5"/>
  <c r="O139" i="5"/>
  <c r="O141" i="5" s="1"/>
  <c r="O102" i="5"/>
  <c r="O104" i="5" s="1"/>
  <c r="W140" i="5"/>
  <c r="W34" i="5"/>
  <c r="W87" i="5" s="1"/>
  <c r="O142" i="5" l="1"/>
  <c r="O145" i="5" s="1"/>
  <c r="D193" i="5"/>
  <c r="P13" i="9" s="1"/>
  <c r="O160" i="5"/>
  <c r="P170" i="5"/>
  <c r="P83" i="5"/>
  <c r="X85" i="5"/>
  <c r="P188" i="5" l="1"/>
  <c r="P189" i="5"/>
  <c r="Q86" i="5"/>
  <c r="P102" i="5"/>
  <c r="P104" i="5" s="1"/>
  <c r="P139" i="5"/>
  <c r="P141" i="5" s="1"/>
  <c r="X34" i="5"/>
  <c r="X87" i="5" s="1"/>
  <c r="Y85" i="5" s="1"/>
  <c r="X140" i="5"/>
  <c r="P142" i="5" l="1"/>
  <c r="P145" i="5" s="1"/>
  <c r="Q83" i="5"/>
  <c r="Q170" i="5"/>
  <c r="P160" i="5"/>
  <c r="Q188" i="5" l="1"/>
  <c r="Q189" i="5"/>
  <c r="R86" i="5"/>
  <c r="Q139" i="5"/>
  <c r="Q141" i="5" s="1"/>
  <c r="Q102" i="5"/>
  <c r="Q104" i="5" s="1"/>
  <c r="Y34" i="5"/>
  <c r="Y87" i="5" s="1"/>
  <c r="Z85" i="5" s="1"/>
  <c r="Y140" i="5"/>
  <c r="Q142" i="5" l="1"/>
  <c r="Q145" i="5" s="1"/>
  <c r="R170" i="5"/>
  <c r="R83" i="5"/>
  <c r="Q160" i="5"/>
  <c r="R188" i="5" l="1"/>
  <c r="R189" i="5"/>
  <c r="R102" i="5"/>
  <c r="R104" i="5" s="1"/>
  <c r="R139" i="5"/>
  <c r="R141" i="5" s="1"/>
  <c r="S86" i="5"/>
  <c r="R142" i="5" l="1"/>
  <c r="R145" i="5" s="1"/>
  <c r="S170" i="5"/>
  <c r="S83" i="5"/>
  <c r="R160" i="5"/>
  <c r="Z140" i="5"/>
  <c r="Z34" i="5"/>
  <c r="Z87" i="5" s="1"/>
  <c r="S188" i="5" l="1"/>
  <c r="S189" i="5"/>
  <c r="S139" i="5"/>
  <c r="S141" i="5" s="1"/>
  <c r="S102" i="5"/>
  <c r="S104" i="5" s="1"/>
  <c r="T86" i="5"/>
  <c r="AA85" i="5"/>
  <c r="S142" i="5" l="1"/>
  <c r="S145" i="5" s="1"/>
  <c r="T83" i="5"/>
  <c r="T170" i="5"/>
  <c r="S160" i="5"/>
  <c r="T188" i="5" l="1"/>
  <c r="T189" i="5"/>
  <c r="T139" i="5"/>
  <c r="T141" i="5" s="1"/>
  <c r="T142" i="5" s="1"/>
  <c r="T145" i="5" s="1"/>
  <c r="T102" i="5"/>
  <c r="T104" i="5" s="1"/>
  <c r="U86" i="5"/>
  <c r="AA140" i="5"/>
  <c r="AA34" i="5"/>
  <c r="AA87" i="5" s="1"/>
  <c r="AB85" i="5" s="1"/>
  <c r="U170" i="5" l="1"/>
  <c r="U83" i="5"/>
  <c r="T160" i="5"/>
  <c r="U188" i="5" l="1"/>
  <c r="U189" i="5"/>
  <c r="V86" i="5"/>
  <c r="U102" i="5"/>
  <c r="U104" i="5" s="1"/>
  <c r="U139" i="5"/>
  <c r="U141" i="5" s="1"/>
  <c r="U142" i="5" s="1"/>
  <c r="U145" i="5" s="1"/>
  <c r="AB140" i="5"/>
  <c r="V170" i="5" l="1"/>
  <c r="V83" i="5"/>
  <c r="U160" i="5"/>
  <c r="AB34" i="5"/>
  <c r="AB87" i="5" s="1"/>
  <c r="AC85" i="5" s="1"/>
  <c r="V188" i="5" l="1"/>
  <c r="V189" i="5"/>
  <c r="V139" i="5"/>
  <c r="V141" i="5" s="1"/>
  <c r="V142" i="5" s="1"/>
  <c r="V145" i="5" s="1"/>
  <c r="V102" i="5"/>
  <c r="V104" i="5" s="1"/>
  <c r="W86" i="5"/>
  <c r="V160" i="5" l="1"/>
  <c r="W170" i="5"/>
  <c r="W83" i="5"/>
  <c r="AC34" i="5"/>
  <c r="AC87" i="5" s="1"/>
  <c r="AD85" i="5" s="1"/>
  <c r="W188" i="5" l="1"/>
  <c r="W189" i="5"/>
  <c r="W139" i="5"/>
  <c r="W141" i="5" s="1"/>
  <c r="X86" i="5"/>
  <c r="W102" i="5"/>
  <c r="W104" i="5" s="1"/>
  <c r="AC140" i="5"/>
  <c r="X170" i="5" l="1"/>
  <c r="X83" i="5"/>
  <c r="W142" i="5"/>
  <c r="W145" i="5" s="1"/>
  <c r="W160" i="5"/>
  <c r="AD34" i="5"/>
  <c r="AD87" i="5" s="1"/>
  <c r="AD140" i="5"/>
  <c r="X188" i="5" l="1"/>
  <c r="X189" i="5"/>
  <c r="X102" i="5"/>
  <c r="X104" i="5" s="1"/>
  <c r="Y86" i="5"/>
  <c r="X139" i="5"/>
  <c r="X141" i="5" s="1"/>
  <c r="AE85" i="5"/>
  <c r="X142" i="5" l="1"/>
  <c r="X145" i="5" s="1"/>
  <c r="E193" i="5"/>
  <c r="Q13" i="9" s="1"/>
  <c r="Y170" i="5"/>
  <c r="Y83" i="5"/>
  <c r="X160" i="5"/>
  <c r="Y188" i="5" l="1"/>
  <c r="Y189" i="5"/>
  <c r="Y139" i="5"/>
  <c r="Y141" i="5" s="1"/>
  <c r="Z86" i="5"/>
  <c r="Y102" i="5"/>
  <c r="Y104" i="5" s="1"/>
  <c r="AE140" i="5"/>
  <c r="AE34" i="5"/>
  <c r="AE87" i="5" s="1"/>
  <c r="AF85" i="5" s="1"/>
  <c r="Y142" i="5" l="1"/>
  <c r="Y145" i="5" s="1"/>
  <c r="Z170" i="5"/>
  <c r="Z83" i="5"/>
  <c r="Y160" i="5"/>
  <c r="Z188" i="5" l="1"/>
  <c r="Z189" i="5"/>
  <c r="Z102" i="5"/>
  <c r="Z104" i="5" s="1"/>
  <c r="AA86" i="5"/>
  <c r="Z139" i="5"/>
  <c r="Z141" i="5" s="1"/>
  <c r="Z142" i="5" l="1"/>
  <c r="Z145" i="5" s="1"/>
  <c r="AA170" i="5"/>
  <c r="AA83" i="5"/>
  <c r="Z160" i="5"/>
  <c r="AF34" i="5"/>
  <c r="AF87" i="5" s="1"/>
  <c r="AF140" i="5"/>
  <c r="AA188" i="5" l="1"/>
  <c r="AA189" i="5"/>
  <c r="AB86" i="5"/>
  <c r="AA102" i="5"/>
  <c r="AA104" i="5" s="1"/>
  <c r="AA139" i="5"/>
  <c r="AA141" i="5" s="1"/>
  <c r="AG85" i="5"/>
  <c r="AA142" i="5" l="1"/>
  <c r="AA145" i="5" s="1"/>
  <c r="AB170" i="5"/>
  <c r="AB83" i="5"/>
  <c r="AA160" i="5"/>
  <c r="AB188" i="5" l="1"/>
  <c r="AB189" i="5"/>
  <c r="AB139" i="5"/>
  <c r="AB141" i="5" s="1"/>
  <c r="AC86" i="5"/>
  <c r="AB102" i="5"/>
  <c r="AB104" i="5" s="1"/>
  <c r="AG140" i="5"/>
  <c r="AG34" i="5"/>
  <c r="AG87" i="5" s="1"/>
  <c r="AH85" i="5" s="1"/>
  <c r="AB142" i="5" l="1"/>
  <c r="AB145" i="5" s="1"/>
  <c r="AC170" i="5"/>
  <c r="AC83" i="5"/>
  <c r="AB160" i="5"/>
  <c r="AC188" i="5" l="1"/>
  <c r="AC189" i="5"/>
  <c r="AC102" i="5"/>
  <c r="AC104" i="5" s="1"/>
  <c r="AC139" i="5"/>
  <c r="AC141" i="5" s="1"/>
  <c r="AD86" i="5"/>
  <c r="AC142" i="5" l="1"/>
  <c r="AC145" i="5" s="1"/>
  <c r="AD170" i="5"/>
  <c r="AD83" i="5"/>
  <c r="AC160" i="5"/>
  <c r="AH140" i="5"/>
  <c r="AH34" i="5"/>
  <c r="AH87" i="5" s="1"/>
  <c r="AI85" i="5" s="1"/>
  <c r="AD188" i="5" l="1"/>
  <c r="AD189" i="5"/>
  <c r="AD102" i="5"/>
  <c r="AD104" i="5" s="1"/>
  <c r="AE86" i="5"/>
  <c r="AD139" i="5"/>
  <c r="AD141" i="5" s="1"/>
  <c r="AD142" i="5" s="1"/>
  <c r="AD145" i="5" s="1"/>
  <c r="AE170" i="5" l="1"/>
  <c r="AE83" i="5"/>
  <c r="AD160" i="5"/>
  <c r="AE188" i="5" l="1"/>
  <c r="AE189" i="5"/>
  <c r="AE102" i="5"/>
  <c r="AE104" i="5" s="1"/>
  <c r="AF86" i="5"/>
  <c r="AE139" i="5"/>
  <c r="AE141" i="5" s="1"/>
  <c r="AE142" i="5" s="1"/>
  <c r="AE145" i="5" s="1"/>
  <c r="AI140" i="5"/>
  <c r="AI34" i="5"/>
  <c r="AI87" i="5" s="1"/>
  <c r="AJ85" i="5" s="1"/>
  <c r="AE160" i="5" l="1"/>
  <c r="AF170" i="5"/>
  <c r="AF83" i="5"/>
  <c r="AF188" i="5" l="1"/>
  <c r="AF189" i="5"/>
  <c r="AF139" i="5"/>
  <c r="AF141" i="5" s="1"/>
  <c r="AF142" i="5" s="1"/>
  <c r="AF145" i="5" s="1"/>
  <c r="AG86" i="5"/>
  <c r="AF102" i="5"/>
  <c r="AF104" i="5" s="1"/>
  <c r="AF160" i="5" l="1"/>
  <c r="AG170" i="5"/>
  <c r="AG83" i="5"/>
  <c r="AJ140" i="5"/>
  <c r="AJ34" i="5"/>
  <c r="AJ87" i="5" s="1"/>
  <c r="AK85" i="5" s="1"/>
  <c r="AG188" i="5" l="1"/>
  <c r="AG189" i="5"/>
  <c r="AH86" i="5"/>
  <c r="AG102" i="5"/>
  <c r="AG104" i="5" s="1"/>
  <c r="AG139" i="5"/>
  <c r="AG141" i="5" s="1"/>
  <c r="AG142" i="5" l="1"/>
  <c r="AG145" i="5" s="1"/>
  <c r="AG160" i="5"/>
  <c r="AH170" i="5"/>
  <c r="AH83" i="5"/>
  <c r="AH188" i="5" l="1"/>
  <c r="AH189" i="5"/>
  <c r="AH139" i="5"/>
  <c r="AH141" i="5" s="1"/>
  <c r="AI86" i="5"/>
  <c r="AH102" i="5"/>
  <c r="AH104" i="5" s="1"/>
  <c r="AK140" i="5"/>
  <c r="AK34" i="5"/>
  <c r="AK87" i="5" s="1"/>
  <c r="AL85" i="5" s="1"/>
  <c r="AH142" i="5" l="1"/>
  <c r="AH145" i="5" s="1"/>
  <c r="F193" i="5"/>
  <c r="R13" i="9" s="1"/>
  <c r="AH160" i="5"/>
  <c r="AI170" i="5"/>
  <c r="AI83" i="5"/>
  <c r="AI188" i="5" l="1"/>
  <c r="AI189" i="5"/>
  <c r="AJ86" i="5"/>
  <c r="AI139" i="5"/>
  <c r="AI141" i="5" s="1"/>
  <c r="AI102" i="5"/>
  <c r="AI104" i="5" s="1"/>
  <c r="AI142" i="5" l="1"/>
  <c r="AI145" i="5" s="1"/>
  <c r="AI160" i="5"/>
  <c r="AJ170" i="5"/>
  <c r="AJ83" i="5"/>
  <c r="AL140" i="5"/>
  <c r="AL34" i="5"/>
  <c r="AL87" i="5" s="1"/>
  <c r="AM85" i="5" s="1"/>
  <c r="AJ188" i="5" l="1"/>
  <c r="AJ189" i="5"/>
  <c r="AJ102" i="5"/>
  <c r="AJ104" i="5" s="1"/>
  <c r="AJ139" i="5"/>
  <c r="AJ141" i="5" s="1"/>
  <c r="AK86" i="5"/>
  <c r="AJ142" i="5" l="1"/>
  <c r="AJ145" i="5" s="1"/>
  <c r="AJ160" i="5"/>
  <c r="AK170" i="5"/>
  <c r="AK83" i="5"/>
  <c r="AK188" i="5" l="1"/>
  <c r="AK189" i="5"/>
  <c r="AK102" i="5"/>
  <c r="AK104" i="5" s="1"/>
  <c r="AL86" i="5"/>
  <c r="AK139" i="5"/>
  <c r="AK141" i="5" s="1"/>
  <c r="AM140" i="5"/>
  <c r="AM34" i="5"/>
  <c r="AM87" i="5" s="1"/>
  <c r="AK142" i="5" l="1"/>
  <c r="AK145" i="5" s="1"/>
  <c r="AK160" i="5"/>
  <c r="AL170" i="5"/>
  <c r="AL83" i="5"/>
  <c r="AN85" i="5"/>
  <c r="AL188" i="5" l="1"/>
  <c r="AL189" i="5"/>
  <c r="AM86" i="5"/>
  <c r="AL139" i="5"/>
  <c r="AL141" i="5" s="1"/>
  <c r="AL102" i="5"/>
  <c r="AL104" i="5" s="1"/>
  <c r="AL160" i="5" l="1"/>
  <c r="AL142" i="5"/>
  <c r="AL145" i="5" s="1"/>
  <c r="AM170" i="5"/>
  <c r="AM83" i="5"/>
  <c r="AN140" i="5"/>
  <c r="AN34" i="5"/>
  <c r="AN87" i="5" s="1"/>
  <c r="AM188" i="5" l="1"/>
  <c r="AM189" i="5"/>
  <c r="AM102" i="5"/>
  <c r="AM104" i="5" s="1"/>
  <c r="AN86" i="5"/>
  <c r="AN170" i="5" s="1"/>
  <c r="AM139" i="5"/>
  <c r="AM141" i="5" s="1"/>
  <c r="AM142" i="5" s="1"/>
  <c r="AM145" i="5" s="1"/>
  <c r="AO85" i="5"/>
  <c r="AN83" i="5" l="1"/>
  <c r="AM160" i="5"/>
  <c r="AO86" i="5" l="1"/>
  <c r="AO170" i="5" s="1"/>
  <c r="AN188" i="5"/>
  <c r="AN189" i="5"/>
  <c r="AN102" i="5"/>
  <c r="AN104" i="5" s="1"/>
  <c r="AN139" i="5"/>
  <c r="AN141" i="5" s="1"/>
  <c r="AO34" i="5"/>
  <c r="AO87" i="5" s="1"/>
  <c r="AP85" i="5" s="1"/>
  <c r="AO140" i="5"/>
  <c r="AN142" i="5" l="1"/>
  <c r="AN145" i="5" s="1"/>
  <c r="AN160" i="5"/>
  <c r="AO83" i="5"/>
  <c r="AO188" i="5" l="1"/>
  <c r="AO189" i="5"/>
  <c r="AO102" i="5"/>
  <c r="AO104" i="5" s="1"/>
  <c r="AP86" i="5"/>
  <c r="AP170" i="5" s="1"/>
  <c r="AO139" i="5"/>
  <c r="AO141" i="5" l="1"/>
  <c r="AP140" i="5"/>
  <c r="AP34" i="5"/>
  <c r="AP87" i="5" s="1"/>
  <c r="AQ85" i="5" s="1"/>
  <c r="AO142" i="5" l="1"/>
  <c r="AO145" i="5" s="1"/>
  <c r="AO160" i="5"/>
  <c r="AP83" i="5"/>
  <c r="AP188" i="5" l="1"/>
  <c r="AP189" i="5"/>
  <c r="AQ86" i="5"/>
  <c r="AQ170" i="5" s="1"/>
  <c r="AP139" i="5"/>
  <c r="AP102" i="5"/>
  <c r="AP104" i="5" s="1"/>
  <c r="AP141" i="5" l="1"/>
  <c r="AQ140" i="5"/>
  <c r="AQ34" i="5"/>
  <c r="AQ87" i="5" s="1"/>
  <c r="AR85" i="5" s="1"/>
  <c r="AP142" i="5" l="1"/>
  <c r="AP145" i="5" s="1"/>
  <c r="AP160" i="5"/>
  <c r="AQ83" i="5"/>
  <c r="AQ188" i="5" l="1"/>
  <c r="AQ189" i="5"/>
  <c r="AQ139" i="5"/>
  <c r="AR86" i="5"/>
  <c r="AR170" i="5" s="1"/>
  <c r="AQ102" i="5"/>
  <c r="AQ104" i="5" s="1"/>
  <c r="AQ141" i="5" l="1"/>
  <c r="AR140" i="5"/>
  <c r="AR34" i="5"/>
  <c r="AR87" i="5" s="1"/>
  <c r="AS85" i="5" s="1"/>
  <c r="AQ142" i="5" l="1"/>
  <c r="AQ145" i="5" s="1"/>
  <c r="AQ160" i="5"/>
  <c r="AR83" i="5"/>
  <c r="AS32" i="5" l="1"/>
  <c r="AR188" i="5"/>
  <c r="AR189" i="5"/>
  <c r="BW189" i="5" s="1"/>
  <c r="AR139" i="5"/>
  <c r="AR102" i="5"/>
  <c r="AR104" i="5" s="1"/>
  <c r="AS86" i="5"/>
  <c r="AS170" i="5" s="1"/>
  <c r="AS140" i="5" l="1"/>
  <c r="AS34" i="5"/>
  <c r="AS87" i="5" s="1"/>
  <c r="AT85" i="5" s="1"/>
  <c r="AR141" i="5"/>
  <c r="G193" i="5" s="1"/>
  <c r="S13" i="9" s="1"/>
  <c r="AR142" i="5" l="1"/>
  <c r="AR145" i="5" s="1"/>
  <c r="AR160" i="5"/>
  <c r="AS83" i="5"/>
  <c r="AT32" i="5" l="1"/>
  <c r="AS188" i="5"/>
  <c r="AS189" i="5"/>
  <c r="AS102" i="5"/>
  <c r="AS104" i="5" s="1"/>
  <c r="AS139" i="5"/>
  <c r="AT86" i="5"/>
  <c r="AT170" i="5" s="1"/>
  <c r="AS141" i="5" l="1"/>
  <c r="AT140" i="5"/>
  <c r="AT34" i="5"/>
  <c r="AT87" i="5" s="1"/>
  <c r="AU85" i="5" s="1"/>
  <c r="AS142" i="5" l="1"/>
  <c r="AS145" i="5" s="1"/>
  <c r="AS160" i="5"/>
  <c r="AT83" i="5"/>
  <c r="AU32" i="5" l="1"/>
  <c r="AT188" i="5"/>
  <c r="AT189" i="5"/>
  <c r="AT102" i="5"/>
  <c r="AT104" i="5" s="1"/>
  <c r="AU86" i="5"/>
  <c r="AU170" i="5" s="1"/>
  <c r="AT139" i="5"/>
  <c r="AT141" i="5" l="1"/>
  <c r="AU140" i="5"/>
  <c r="AU34" i="5"/>
  <c r="AU87" i="5" s="1"/>
  <c r="AV85" i="5" s="1"/>
  <c r="AT142" i="5" l="1"/>
  <c r="AT145" i="5" s="1"/>
  <c r="AT160" i="5"/>
  <c r="AU83" i="5"/>
  <c r="AV32" i="5" l="1"/>
  <c r="AU188" i="5"/>
  <c r="AU189" i="5"/>
  <c r="AV86" i="5"/>
  <c r="AV170" i="5" s="1"/>
  <c r="AU102" i="5"/>
  <c r="AU104" i="5" s="1"/>
  <c r="AU139" i="5"/>
  <c r="AU141" i="5" l="1"/>
  <c r="AV34" i="5"/>
  <c r="AV87" i="5" s="1"/>
  <c r="AW85" i="5" s="1"/>
  <c r="AV140" i="5"/>
  <c r="AU142" i="5" l="1"/>
  <c r="AU145" i="5" s="1"/>
  <c r="AU160" i="5"/>
  <c r="AV83" i="5"/>
  <c r="AV139" i="5" l="1"/>
  <c r="AV141" i="5" s="1"/>
  <c r="AV142" i="5" s="1"/>
  <c r="AV145" i="5" s="1"/>
  <c r="AV188" i="5"/>
  <c r="AV189" i="5"/>
  <c r="AW86" i="5"/>
  <c r="AW170" i="5" s="1"/>
  <c r="AV102" i="5"/>
  <c r="AV104" i="5" s="1"/>
  <c r="AW32" i="5"/>
  <c r="AW140" i="5" s="1"/>
  <c r="AV160" i="5" l="1"/>
  <c r="AW34" i="5"/>
  <c r="AW87" i="5" s="1"/>
  <c r="AX85" i="5" s="1"/>
  <c r="AW83" i="5" l="1"/>
  <c r="AX32" i="5" l="1"/>
  <c r="AX140" i="5" s="1"/>
  <c r="AW188" i="5"/>
  <c r="AW189" i="5"/>
  <c r="AW102" i="5"/>
  <c r="AW104" i="5" s="1"/>
  <c r="AX86" i="5"/>
  <c r="AX170" i="5" s="1"/>
  <c r="AW139" i="5"/>
  <c r="AW141" i="5" s="1"/>
  <c r="AX34" i="5" l="1"/>
  <c r="AX87" i="5" s="1"/>
  <c r="AY85" i="5" s="1"/>
  <c r="AW142" i="5"/>
  <c r="AW145" i="5" s="1"/>
  <c r="AW160" i="5"/>
  <c r="AX83" i="5" l="1"/>
  <c r="AX189" i="5" s="1"/>
  <c r="AX139" i="5" l="1"/>
  <c r="AX141" i="5" s="1"/>
  <c r="AY86" i="5"/>
  <c r="AY170" i="5" s="1"/>
  <c r="AX188" i="5"/>
  <c r="AY32" i="5"/>
  <c r="AY140" i="5" s="1"/>
  <c r="AX102" i="5"/>
  <c r="AX104" i="5" s="1"/>
  <c r="AY34" i="5" l="1"/>
  <c r="AY87" i="5" s="1"/>
  <c r="AZ85" i="5" s="1"/>
  <c r="AX142" i="5"/>
  <c r="AX145" i="5" s="1"/>
  <c r="AX160" i="5"/>
  <c r="AY83" i="5" l="1"/>
  <c r="AZ32" i="5" s="1"/>
  <c r="AZ140" i="5" s="1"/>
  <c r="AY102" i="5" l="1"/>
  <c r="AY104" i="5" s="1"/>
  <c r="AZ86" i="5"/>
  <c r="AZ170" i="5" s="1"/>
  <c r="AY189" i="5"/>
  <c r="AY188" i="5"/>
  <c r="AY139" i="5"/>
  <c r="AY141" i="5" s="1"/>
  <c r="AY142" i="5" s="1"/>
  <c r="AY145" i="5" s="1"/>
  <c r="AZ34" i="5"/>
  <c r="AZ87" i="5" s="1"/>
  <c r="BA85" i="5" s="1"/>
  <c r="AY160" i="5" l="1"/>
  <c r="AZ83" i="5"/>
  <c r="AZ188" i="5" s="1"/>
  <c r="BA86" i="5" l="1"/>
  <c r="BA170" i="5" s="1"/>
  <c r="BA32" i="5"/>
  <c r="BA140" i="5" s="1"/>
  <c r="AZ102" i="5"/>
  <c r="AZ104" i="5" s="1"/>
  <c r="AZ139" i="5"/>
  <c r="AZ141" i="5" s="1"/>
  <c r="AZ189" i="5"/>
  <c r="BA34" i="5" l="1"/>
  <c r="BA87" i="5" s="1"/>
  <c r="BB85" i="5" s="1"/>
  <c r="AZ142" i="5"/>
  <c r="AZ145" i="5" s="1"/>
  <c r="AZ160" i="5"/>
  <c r="BA83" i="5" l="1"/>
  <c r="BA188" i="5" s="1"/>
  <c r="BA102" i="5" l="1"/>
  <c r="BA104" i="5" s="1"/>
  <c r="BB86" i="5"/>
  <c r="BB170" i="5" s="1"/>
  <c r="BA139" i="5"/>
  <c r="BA141" i="5" s="1"/>
  <c r="BB32" i="5"/>
  <c r="BB140" i="5" s="1"/>
  <c r="BA189" i="5"/>
  <c r="BB34" i="5" l="1"/>
  <c r="BB87" i="5" s="1"/>
  <c r="BC85" i="5" s="1"/>
  <c r="BA142" i="5"/>
  <c r="BA145" i="5" s="1"/>
  <c r="BA160" i="5"/>
  <c r="BB83" i="5" l="1"/>
  <c r="BB188" i="5" s="1"/>
  <c r="BB102" i="5" l="1"/>
  <c r="BB104" i="5" s="1"/>
  <c r="BC32" i="5"/>
  <c r="BC140" i="5" s="1"/>
  <c r="BB139" i="5"/>
  <c r="BB141" i="5" s="1"/>
  <c r="BC86" i="5"/>
  <c r="BC170" i="5" s="1"/>
  <c r="BB189" i="5"/>
  <c r="BC34" i="5" l="1"/>
  <c r="BC87" i="5" s="1"/>
  <c r="BD85" i="5" s="1"/>
  <c r="BB142" i="5"/>
  <c r="BB145" i="5" s="1"/>
  <c r="BB160" i="5"/>
  <c r="BC83" i="5" l="1"/>
  <c r="BC188" i="5" s="1"/>
  <c r="BC102" i="5" l="1"/>
  <c r="BC104" i="5" s="1"/>
  <c r="BD86" i="5"/>
  <c r="BD170" i="5" s="1"/>
  <c r="BC139" i="5"/>
  <c r="BC141" i="5" s="1"/>
  <c r="BD32" i="5"/>
  <c r="BD140" i="5" s="1"/>
  <c r="BC189" i="5"/>
  <c r="BD34" i="5" l="1"/>
  <c r="BD87" i="5" s="1"/>
  <c r="BE85" i="5" s="1"/>
  <c r="BC142" i="5"/>
  <c r="BC145" i="5" s="1"/>
  <c r="BC160" i="5"/>
  <c r="BD83" i="5" l="1"/>
  <c r="BD188" i="5" s="1"/>
  <c r="BD102" i="5" l="1"/>
  <c r="BD104" i="5" s="1"/>
  <c r="BD139" i="5"/>
  <c r="BD141" i="5" s="1"/>
  <c r="BE86" i="5"/>
  <c r="BE170" i="5" s="1"/>
  <c r="BD189" i="5"/>
  <c r="BE32" i="5"/>
  <c r="BE140" i="5" s="1"/>
  <c r="BE34" i="5" l="1"/>
  <c r="BE87" i="5" s="1"/>
  <c r="BF85" i="5" s="1"/>
  <c r="BD142" i="5"/>
  <c r="BD145" i="5" s="1"/>
  <c r="BD160" i="5"/>
  <c r="BE83" i="5" l="1"/>
  <c r="BE188" i="5" s="1"/>
  <c r="BF32" i="5" l="1"/>
  <c r="BF34" i="5" s="1"/>
  <c r="BF87" i="5" s="1"/>
  <c r="BG85" i="5" s="1"/>
  <c r="BE102" i="5"/>
  <c r="BE104" i="5" s="1"/>
  <c r="BE139" i="5"/>
  <c r="BE141" i="5" s="1"/>
  <c r="BE189" i="5"/>
  <c r="BF86" i="5"/>
  <c r="BF170" i="5" s="1"/>
  <c r="BF140" i="5" l="1"/>
  <c r="BE142" i="5"/>
  <c r="BE145" i="5" s="1"/>
  <c r="BE160" i="5"/>
  <c r="BF83" i="5"/>
  <c r="BF139" i="5" l="1"/>
  <c r="BF141" i="5" s="1"/>
  <c r="BF142" i="5" s="1"/>
  <c r="BF145" i="5" s="1"/>
  <c r="BF188" i="5"/>
  <c r="BF189" i="5"/>
  <c r="BG86" i="5"/>
  <c r="BG170" i="5" s="1"/>
  <c r="BG32" i="5"/>
  <c r="BG34" i="5" s="1"/>
  <c r="BG87" i="5" s="1"/>
  <c r="BF102" i="5"/>
  <c r="BF104" i="5" s="1"/>
  <c r="BF160" i="5" l="1"/>
  <c r="BG140" i="5"/>
  <c r="BH85" i="5"/>
  <c r="BG83" i="5"/>
  <c r="BG188" i="5" l="1"/>
  <c r="BG189" i="5"/>
  <c r="BG139" i="5"/>
  <c r="BH32" i="5"/>
  <c r="BG102" i="5"/>
  <c r="BG104" i="5" s="1"/>
  <c r="BH86" i="5"/>
  <c r="BH170" i="5" s="1"/>
  <c r="BH34" i="5" l="1"/>
  <c r="BH87" i="5" s="1"/>
  <c r="BI85" i="5" s="1"/>
  <c r="BH140" i="5"/>
  <c r="BG141" i="5"/>
  <c r="BG142" i="5" l="1"/>
  <c r="BG145" i="5" s="1"/>
  <c r="BG160" i="5"/>
  <c r="BH83" i="5"/>
  <c r="BH188" i="5" l="1"/>
  <c r="BH189" i="5"/>
  <c r="BH102" i="5"/>
  <c r="BH104" i="5" s="1"/>
  <c r="BI86" i="5"/>
  <c r="BI170" i="5" s="1"/>
  <c r="BH139" i="5"/>
  <c r="BI32" i="5"/>
  <c r="BI140" i="5" l="1"/>
  <c r="BI34" i="5"/>
  <c r="BI87" i="5" s="1"/>
  <c r="BJ85" i="5" s="1"/>
  <c r="BH141" i="5"/>
  <c r="BH142" i="5" l="1"/>
  <c r="BH145" i="5" s="1"/>
  <c r="BH160" i="5"/>
  <c r="BI83" i="5"/>
  <c r="BI188" i="5" l="1"/>
  <c r="BI189" i="5"/>
  <c r="BJ32" i="5"/>
  <c r="BI139" i="5"/>
  <c r="BJ86" i="5"/>
  <c r="BJ170" i="5" s="1"/>
  <c r="BI102" i="5"/>
  <c r="BI104" i="5" s="1"/>
  <c r="BI141" i="5" l="1"/>
  <c r="BJ34" i="5"/>
  <c r="BJ87" i="5" s="1"/>
  <c r="BK85" i="5" s="1"/>
  <c r="BJ140" i="5"/>
  <c r="BI142" i="5" l="1"/>
  <c r="BI145" i="5" s="1"/>
  <c r="BI160" i="5"/>
  <c r="BJ83" i="5"/>
  <c r="BJ188" i="5" l="1"/>
  <c r="BJ189" i="5"/>
  <c r="BK32" i="5"/>
  <c r="BJ139" i="5"/>
  <c r="BK86" i="5"/>
  <c r="BK170" i="5" s="1"/>
  <c r="BJ102" i="5"/>
  <c r="BJ104" i="5" s="1"/>
  <c r="BJ141" i="5" l="1"/>
  <c r="BK34" i="5"/>
  <c r="BK87" i="5" s="1"/>
  <c r="BL85" i="5" s="1"/>
  <c r="BK140" i="5"/>
  <c r="BJ142" i="5" l="1"/>
  <c r="BJ145" i="5" s="1"/>
  <c r="BJ160" i="5"/>
  <c r="BK83" i="5"/>
  <c r="BK188" i="5" l="1"/>
  <c r="BK189" i="5"/>
  <c r="BL32" i="5"/>
  <c r="BL86" i="5"/>
  <c r="BL170" i="5" s="1"/>
  <c r="BK102" i="5"/>
  <c r="BK104" i="5" s="1"/>
  <c r="BK139" i="5"/>
  <c r="BK141" i="5" l="1"/>
  <c r="BL140" i="5"/>
  <c r="BL34" i="5"/>
  <c r="BL87" i="5" s="1"/>
  <c r="BM85" i="5" s="1"/>
  <c r="BK142" i="5" l="1"/>
  <c r="BK145" i="5" s="1"/>
  <c r="BK160" i="5"/>
  <c r="BL83" i="5"/>
  <c r="BL188" i="5" l="1"/>
  <c r="BL189" i="5"/>
  <c r="BM86" i="5"/>
  <c r="BM170" i="5" s="1"/>
  <c r="BL102" i="5"/>
  <c r="BL104" i="5" s="1"/>
  <c r="BL139" i="5"/>
  <c r="BM32" i="5"/>
  <c r="BM140" i="5" l="1"/>
  <c r="BM34" i="5"/>
  <c r="BM87" i="5" s="1"/>
  <c r="BN85" i="5" s="1"/>
  <c r="BL141" i="5"/>
  <c r="BL142" i="5" l="1"/>
  <c r="BL145" i="5" s="1"/>
  <c r="BL160" i="5"/>
  <c r="BM83" i="5"/>
  <c r="BM188" i="5" l="1"/>
  <c r="BM189" i="5"/>
  <c r="BM102" i="5"/>
  <c r="BM104" i="5" s="1"/>
  <c r="BN86" i="5"/>
  <c r="BN170" i="5" s="1"/>
  <c r="BM139" i="5"/>
  <c r="BM141" i="5" s="1"/>
  <c r="BM142" i="5" s="1"/>
  <c r="BM145" i="5" s="1"/>
  <c r="BN32" i="5"/>
  <c r="BM160" i="5" l="1"/>
  <c r="BN140" i="5"/>
  <c r="BN34" i="5"/>
  <c r="BN87" i="5" s="1"/>
  <c r="BO85" i="5" s="1"/>
  <c r="BN83" i="5" l="1"/>
  <c r="BN188" i="5" l="1"/>
  <c r="BN189" i="5"/>
  <c r="BN139" i="5"/>
  <c r="BN141" i="5" s="1"/>
  <c r="BO32" i="5"/>
  <c r="BO86" i="5"/>
  <c r="BO170" i="5" s="1"/>
  <c r="BN102" i="5"/>
  <c r="BN104" i="5" s="1"/>
  <c r="BN142" i="5" l="1"/>
  <c r="BN145" i="5" s="1"/>
  <c r="BN160" i="5"/>
  <c r="BO140" i="5"/>
  <c r="BO34" i="5"/>
  <c r="BO87" i="5" s="1"/>
  <c r="BP85" i="5" s="1"/>
  <c r="BO83" i="5" l="1"/>
  <c r="BO188" i="5" l="1"/>
  <c r="BO189" i="5"/>
  <c r="BP86" i="5"/>
  <c r="BP170" i="5" s="1"/>
  <c r="BP32" i="5"/>
  <c r="BO139" i="5"/>
  <c r="BO141" i="5" s="1"/>
  <c r="BO102" i="5"/>
  <c r="BO104" i="5" s="1"/>
  <c r="BO142" i="5" l="1"/>
  <c r="BO145" i="5" s="1"/>
  <c r="BO160" i="5"/>
  <c r="BP34" i="5"/>
  <c r="BP87" i="5" s="1"/>
  <c r="BQ85" i="5" s="1"/>
  <c r="BP140" i="5"/>
  <c r="BP83" i="5" l="1"/>
  <c r="BQ32" i="5" l="1"/>
  <c r="BQ140" i="5" s="1"/>
  <c r="BP188" i="5"/>
  <c r="BP189" i="5"/>
  <c r="BP102" i="5"/>
  <c r="BP104" i="5" s="1"/>
  <c r="BQ86" i="5"/>
  <c r="BQ170" i="5" s="1"/>
  <c r="BP139" i="5"/>
  <c r="BP141" i="5" s="1"/>
  <c r="BQ34" i="5" l="1"/>
  <c r="BQ87" i="5" s="1"/>
  <c r="BR85" i="5" s="1"/>
  <c r="BP142" i="5"/>
  <c r="BP145" i="5" s="1"/>
  <c r="BP160" i="5"/>
  <c r="BQ83" i="5" l="1"/>
  <c r="BQ188" i="5" s="1"/>
  <c r="BQ139" i="5" l="1"/>
  <c r="BQ141" i="5" s="1"/>
  <c r="BQ142" i="5" s="1"/>
  <c r="BQ145" i="5" s="1"/>
  <c r="BR86" i="5"/>
  <c r="BR170" i="5" s="1"/>
  <c r="BR32" i="5"/>
  <c r="BR140" i="5" s="1"/>
  <c r="BQ102" i="5"/>
  <c r="BQ104" i="5" s="1"/>
  <c r="BQ189" i="5"/>
  <c r="BR34" i="5" l="1"/>
  <c r="BR87" i="5" s="1"/>
  <c r="BS85" i="5" s="1"/>
  <c r="BQ160" i="5"/>
  <c r="BR83" i="5" l="1"/>
  <c r="BR188" i="5" s="1"/>
  <c r="BS32" i="5" l="1"/>
  <c r="BS140" i="5" s="1"/>
  <c r="BS86" i="5"/>
  <c r="BS170" i="5" s="1"/>
  <c r="BR102" i="5"/>
  <c r="BR104" i="5" s="1"/>
  <c r="BR139" i="5"/>
  <c r="BR141" i="5" s="1"/>
  <c r="BR160" i="5" s="1"/>
  <c r="BR189" i="5"/>
  <c r="BS34" i="5" l="1"/>
  <c r="BS87" i="5" s="1"/>
  <c r="BT85" i="5" s="1"/>
  <c r="BR142" i="5"/>
  <c r="BR145" i="5" s="1"/>
  <c r="BS83" i="5" l="1"/>
  <c r="BS188" i="5" s="1"/>
  <c r="BS102" i="5" l="1"/>
  <c r="BS104" i="5" s="1"/>
  <c r="BT32" i="5"/>
  <c r="BT140" i="5" s="1"/>
  <c r="BT86" i="5"/>
  <c r="BT170" i="5" s="1"/>
  <c r="BS139" i="5"/>
  <c r="BS141" i="5" s="1"/>
  <c r="BS160" i="5" s="1"/>
  <c r="BS189" i="5"/>
  <c r="BS142" i="5" l="1"/>
  <c r="BS145" i="5" s="1"/>
  <c r="BT34" i="5"/>
  <c r="BT87" i="5" s="1"/>
  <c r="BU85" i="5" s="1"/>
  <c r="BT83" i="5" l="1"/>
  <c r="BU86" i="5" s="1"/>
  <c r="BU170" i="5" s="1"/>
  <c r="BT189" i="5" l="1"/>
  <c r="BT102" i="5"/>
  <c r="BT104" i="5" s="1"/>
  <c r="BT139" i="5"/>
  <c r="BT141" i="5" s="1"/>
  <c r="BT142" i="5" s="1"/>
  <c r="BT145" i="5" s="1"/>
  <c r="BT188" i="5"/>
  <c r="BU32" i="5"/>
  <c r="BU34" i="5" s="1"/>
  <c r="BU87" i="5" s="1"/>
  <c r="BV85" i="5" s="1"/>
  <c r="BU83" i="5" l="1"/>
  <c r="BU139" i="5" s="1"/>
  <c r="BT160" i="5"/>
  <c r="BU140" i="5"/>
  <c r="BU102" i="5" l="1"/>
  <c r="BU104" i="5" s="1"/>
  <c r="BV32" i="5"/>
  <c r="BV140" i="5" s="1"/>
  <c r="BU189" i="5"/>
  <c r="BV86" i="5"/>
  <c r="BV170" i="5" s="1"/>
  <c r="J15" i="9" s="1"/>
  <c r="BU188" i="5"/>
  <c r="BU141" i="5"/>
  <c r="BU142" i="5" s="1"/>
  <c r="BU145" i="5" s="1"/>
  <c r="BV34" i="5" l="1"/>
  <c r="BV87" i="5" s="1"/>
  <c r="BV83" i="5" s="1"/>
  <c r="BV188" i="5" s="1"/>
  <c r="BX188" i="5" s="1"/>
  <c r="J13" i="9"/>
  <c r="BU160" i="5"/>
  <c r="BV102" i="5" l="1"/>
  <c r="BV104" i="5" s="1"/>
  <c r="BW104" i="5" s="1"/>
  <c r="B17" i="9" s="1"/>
  <c r="BV139" i="5"/>
  <c r="BV141" i="5" s="1"/>
  <c r="BV142" i="5" s="1"/>
  <c r="BV145" i="5" s="1"/>
  <c r="BV189" i="5"/>
  <c r="BX189" i="5" s="1"/>
  <c r="BV160" i="5" l="1"/>
  <c r="B2" i="9"/>
</calcChain>
</file>

<file path=xl/sharedStrings.xml><?xml version="1.0" encoding="utf-8"?>
<sst xmlns="http://schemas.openxmlformats.org/spreadsheetml/2006/main" count="622" uniqueCount="503">
  <si>
    <t>Osztalék</t>
  </si>
  <si>
    <t>Megoszlás évek között (%)</t>
  </si>
  <si>
    <t xml:space="preserve">Első 7 évben a hitelösszeg </t>
  </si>
  <si>
    <t xml:space="preserve">Második 7 évben a hitelösszeg </t>
  </si>
  <si>
    <t>Hamadik 7 évben a hitelösszeg</t>
  </si>
  <si>
    <t>Törlesztés évi kétszeri részletekben, egyenletesen az alábbiak szerint:</t>
  </si>
  <si>
    <t>Kamatok</t>
  </si>
  <si>
    <t>A beruházás üzembe helyezéséig</t>
  </si>
  <si>
    <t>Hitelfelvétel (millió euró)</t>
  </si>
  <si>
    <t>Hiteltörlesztés</t>
  </si>
  <si>
    <t>Teljes adósságszolgálat</t>
  </si>
  <si>
    <t>Kummulált hitelállomány (mEUR)</t>
  </si>
  <si>
    <t>Kamatköltség (mEUR)</t>
  </si>
  <si>
    <t>Egységár Ft/kWh</t>
  </si>
  <si>
    <t>Kapacitáskihasználás</t>
  </si>
  <si>
    <t>Egységár EUR/MWh</t>
  </si>
  <si>
    <t>EREDMÉNYKIMUTATÁS</t>
  </si>
  <si>
    <t>Profit &amp; Loss Statement</t>
  </si>
  <si>
    <t>A tétel megnevezése</t>
  </si>
  <si>
    <t>I.</t>
  </si>
  <si>
    <t>Értékesítés nettó árbevétele (01.+02.)</t>
  </si>
  <si>
    <t>Total sales (revenues) (01+02)</t>
  </si>
  <si>
    <t>II.</t>
  </si>
  <si>
    <t>Aktivált saját teljesítmények értéke (03.±04.)</t>
  </si>
  <si>
    <t>Own performance capitalized (+03+04)</t>
  </si>
  <si>
    <t>III.</t>
  </si>
  <si>
    <t>Egyéb bevételek</t>
  </si>
  <si>
    <t>Other income</t>
  </si>
  <si>
    <t>Ebből: visszaírt értékvesztés</t>
  </si>
  <si>
    <t xml:space="preserve">   including: loss in value marked back</t>
  </si>
  <si>
    <t xml:space="preserve">   Anyagköltség</t>
  </si>
  <si>
    <t>Raw materials and consumables</t>
  </si>
  <si>
    <t>06.</t>
  </si>
  <si>
    <t xml:space="preserve">   Igénybe vett szolgáltatások értéke</t>
  </si>
  <si>
    <t>Contracted services</t>
  </si>
  <si>
    <t xml:space="preserve">   Egyéb szolgáltatások értéke</t>
  </si>
  <si>
    <t>Other service activities</t>
  </si>
  <si>
    <t xml:space="preserve">   Eladott áruk beszerzési értéke</t>
  </si>
  <si>
    <t>Original cost of goods sold</t>
  </si>
  <si>
    <t xml:space="preserve">   Eladott (közvetített) szolgáltatások értéke</t>
  </si>
  <si>
    <t>Value of services sold (intermediated)</t>
  </si>
  <si>
    <t>IV.</t>
  </si>
  <si>
    <t>Anyagjellegű ráfordítások (05.+06.+07.+08.+09.)</t>
  </si>
  <si>
    <t>Material costs (05+06+07+08+09)</t>
  </si>
  <si>
    <t>10.</t>
  </si>
  <si>
    <t xml:space="preserve">   Bérköltség</t>
  </si>
  <si>
    <t>Wages and salaries</t>
  </si>
  <si>
    <t>11.</t>
  </si>
  <si>
    <t xml:space="preserve">   Személyi jellegű egyéb kifizetések</t>
  </si>
  <si>
    <t>Other employee benefits</t>
  </si>
  <si>
    <t>12.</t>
  </si>
  <si>
    <t xml:space="preserve">   Bérjárulékok</t>
  </si>
  <si>
    <t>Contributions on wages and salaries</t>
  </si>
  <si>
    <t>V.</t>
  </si>
  <si>
    <t>Személyi jellegű ráfordítások (10.+11.+12.)</t>
  </si>
  <si>
    <t>Staff costs (10+11+12)</t>
  </si>
  <si>
    <t>VI.</t>
  </si>
  <si>
    <t>Értékcsökkenési leírás</t>
  </si>
  <si>
    <t>Depreciation</t>
  </si>
  <si>
    <t>VII.</t>
  </si>
  <si>
    <t>Egyéb ráfordítások</t>
  </si>
  <si>
    <t>Other operating charges</t>
  </si>
  <si>
    <t>Ebből: értékvesztés</t>
  </si>
  <si>
    <t>including: loss in value</t>
  </si>
  <si>
    <t>A.</t>
  </si>
  <si>
    <t>ÜZEMI ( ÜZLETI) TEVÉKENYSÉG EREDMÉNYE (I.±II.+III.-IV.-V.-VI.-VII.)</t>
  </si>
  <si>
    <t>Income from operations (I+II+III-IV-V-VI-VII)</t>
  </si>
  <si>
    <t>13.</t>
  </si>
  <si>
    <t>14.</t>
  </si>
  <si>
    <t>15.</t>
  </si>
  <si>
    <t xml:space="preserve">   Befektetett pénzügyi eszközök kamatai, árfolyamnyeresége</t>
  </si>
  <si>
    <t>Interest and capital gains on financial investments</t>
  </si>
  <si>
    <t>16.</t>
  </si>
  <si>
    <t>17.</t>
  </si>
  <si>
    <t>VIII.</t>
  </si>
  <si>
    <t>Pénzügyi műveletek bevételei (13.+14.+15.+16.+17.)</t>
  </si>
  <si>
    <t>Income from financial transactions (13+14+15+16+17)</t>
  </si>
  <si>
    <t>18.</t>
  </si>
  <si>
    <t>19.</t>
  </si>
  <si>
    <t>Interest payable and similar charges</t>
  </si>
  <si>
    <t>20.</t>
  </si>
  <si>
    <t>21.</t>
  </si>
  <si>
    <t>IX.</t>
  </si>
  <si>
    <t xml:space="preserve">   Pénzügyi műveletek ráfordításai (18.+19.±20.+21.)</t>
  </si>
  <si>
    <t>Expenses on financial transactions (18+19+20+21)</t>
  </si>
  <si>
    <t>B.</t>
  </si>
  <si>
    <t>PÉNZÜGYI MŰVELETEK EREDMÉNYE (VIII.-IX.)</t>
  </si>
  <si>
    <t>Profit or loss from financial transactions (VIII-IX)</t>
  </si>
  <si>
    <t>C.</t>
  </si>
  <si>
    <t>SZOKÁSOS VÁLLALKOZÁSI EREDMÉNY (±A.±B.)</t>
  </si>
  <si>
    <t>Profit or loss of ordinary activities (+A+B)</t>
  </si>
  <si>
    <t>X.</t>
  </si>
  <si>
    <t>Rendkívüli bevételek</t>
  </si>
  <si>
    <t>Extraordinary income</t>
  </si>
  <si>
    <t>XI.</t>
  </si>
  <si>
    <t>Rendkívüli ráfordítások</t>
  </si>
  <si>
    <t>Extraordinary expenses</t>
  </si>
  <si>
    <t>D.</t>
  </si>
  <si>
    <t>RENDKÍVÜLI EREDMÉNY (X.-XI.)</t>
  </si>
  <si>
    <t>Extraordinary profit or loss (X-XI)</t>
  </si>
  <si>
    <t>E.</t>
  </si>
  <si>
    <t>ADÓZÁS ELŐTTI EREDMÉNY (±C.±D.)</t>
  </si>
  <si>
    <t>Income before taxes (+C+D)</t>
  </si>
  <si>
    <t>XII.</t>
  </si>
  <si>
    <t>Adófizetési kötelezettség</t>
  </si>
  <si>
    <t>Tax payable</t>
  </si>
  <si>
    <t>F.</t>
  </si>
  <si>
    <t>ADÓZOTT EREDMÉNY (±E.-XII.)</t>
  </si>
  <si>
    <t>Profit after taxes (+E-XII)</t>
  </si>
  <si>
    <t>22.</t>
  </si>
  <si>
    <t xml:space="preserve">   Eredménytartalék igénybevétele osztalékra, részesedésre</t>
  </si>
  <si>
    <t>Profit reserves used for dividends and profit-sharing</t>
  </si>
  <si>
    <t>23.</t>
  </si>
  <si>
    <t xml:space="preserve">   Jóváhagyott osztalék, részesedés</t>
  </si>
  <si>
    <t>Dividends and profit-sharing paid (payable)</t>
  </si>
  <si>
    <t>G.</t>
  </si>
  <si>
    <t>MÉRLEG SZERINTI EREDMÉNY (±F.+22.-23.)</t>
  </si>
  <si>
    <t>Profit or loss for the year (+F+22-23)</t>
  </si>
  <si>
    <t>MÉRLEG</t>
  </si>
  <si>
    <t>Balance Sheet</t>
  </si>
  <si>
    <t>ESZKÖZÖK</t>
  </si>
  <si>
    <t>Assets</t>
  </si>
  <si>
    <t>01.</t>
  </si>
  <si>
    <t>A. Befektetett eszközök (02.+10.+18. sor)</t>
  </si>
  <si>
    <t>A. Fixed assets</t>
  </si>
  <si>
    <t>02.</t>
  </si>
  <si>
    <t xml:space="preserve">  I. IMMATERIÁLIS JAVAK (03.-09. sorok)</t>
  </si>
  <si>
    <t>I. Intangible assets</t>
  </si>
  <si>
    <t xml:space="preserve">    4.Szellemi termékek</t>
  </si>
  <si>
    <t>4) Trade-marks, patents and similar assets</t>
  </si>
  <si>
    <t>07.</t>
  </si>
  <si>
    <t xml:space="preserve">    5.Üzleti vagy cégérték</t>
  </si>
  <si>
    <t>5) Goodwill</t>
  </si>
  <si>
    <t xml:space="preserve"> II. TÁRGYI ESZKÖZÖK (11.-17. sorok)</t>
  </si>
  <si>
    <t>II. Tangible assets</t>
  </si>
  <si>
    <t xml:space="preserve">    1.Ingatlanok és a kapcsolódó vagyoni értékű jogok</t>
  </si>
  <si>
    <t>1) Land and buildings and rights to immovables</t>
  </si>
  <si>
    <t xml:space="preserve">    2.Műszaki berendezések, gépek, járművek</t>
  </si>
  <si>
    <t>2) Plant and machinery, vehicles</t>
  </si>
  <si>
    <t xml:space="preserve">    3.Egyéb berendezések, felszerelések, járművek</t>
  </si>
  <si>
    <t>3) Other equipment, fixtures and fittings, vehicles</t>
  </si>
  <si>
    <t xml:space="preserve">    4.Tenyészállatok</t>
  </si>
  <si>
    <t>4) Breeding stock</t>
  </si>
  <si>
    <t xml:space="preserve">    5.Beruházások, felújítások</t>
  </si>
  <si>
    <t>5) Assets in course of construction</t>
  </si>
  <si>
    <t xml:space="preserve">    6.Beruházásokra adott előlegek</t>
  </si>
  <si>
    <t>6) Payments on account</t>
  </si>
  <si>
    <t xml:space="preserve">    7.Tárgyi eszközök értékhelyesbítése</t>
  </si>
  <si>
    <t>7) Adjusted value of tangible assets</t>
  </si>
  <si>
    <t>III. BEFEKTETETT PÉNZÜGYI ESZKÖZÖK (19.-25. sorok)</t>
  </si>
  <si>
    <t>III. Financial investments</t>
  </si>
  <si>
    <t xml:space="preserve">    1.Tartós részesedés kapcsolt vállalkozásban</t>
  </si>
  <si>
    <t>1) Long-term participations in affiliated undertakings</t>
  </si>
  <si>
    <t xml:space="preserve">    2.Tartósan adott kölcsön kapcsolt vállalkozásban</t>
  </si>
  <si>
    <t>2) Long-term credit to affiliated undertakings</t>
  </si>
  <si>
    <t xml:space="preserve">    3.Egyéb tartós részesedés</t>
  </si>
  <si>
    <t>3) Other long-term participations</t>
  </si>
  <si>
    <t xml:space="preserve">    4.Tartósan adott kölcsön egyéb részesedési viszonyban álló vállalkozásban</t>
  </si>
  <si>
    <t>4) Long-term loan to independent undertakings</t>
  </si>
  <si>
    <t xml:space="preserve">    5.Egyéb tartósan adott kölcsön</t>
  </si>
  <si>
    <t>5) Other long-term loans</t>
  </si>
  <si>
    <t>24.</t>
  </si>
  <si>
    <t xml:space="preserve">    6.Tartós hitelviszonyt megtestesítő értékpapír</t>
  </si>
  <si>
    <t>6) Securities signifying a long-term creditor relationship</t>
  </si>
  <si>
    <t>25.</t>
  </si>
  <si>
    <t xml:space="preserve">    7.Befektetett pénzügyi eszközök értékhelyesbítése</t>
  </si>
  <si>
    <t>7) Adjusted value of financial investments</t>
  </si>
  <si>
    <t>26.</t>
  </si>
  <si>
    <t xml:space="preserve">    8. Befektetett pénzügyi eszközök értékelési különbözete</t>
  </si>
  <si>
    <t>27.</t>
  </si>
  <si>
    <t>B. Forgóeszközök (27.+34.+40.+45. sor)</t>
  </si>
  <si>
    <t>B. Current assets</t>
  </si>
  <si>
    <t>28.</t>
  </si>
  <si>
    <t xml:space="preserve">  I. KÉSZLETEK (28.-33. sorok)</t>
  </si>
  <si>
    <t>I. Inventories</t>
  </si>
  <si>
    <t>29.</t>
  </si>
  <si>
    <t xml:space="preserve">    1.Anyagok</t>
  </si>
  <si>
    <t>1) Raw materials and consumables</t>
  </si>
  <si>
    <t>32.</t>
  </si>
  <si>
    <t xml:space="preserve">    4.Késztermékek</t>
  </si>
  <si>
    <t>4) Finished products</t>
  </si>
  <si>
    <t>35.</t>
  </si>
  <si>
    <t xml:space="preserve"> II. KÖVETELÉSEK (35.-39.sorok)</t>
  </si>
  <si>
    <t>II. Receivables</t>
  </si>
  <si>
    <t>36.</t>
  </si>
  <si>
    <t xml:space="preserve">    1.Követelések áruszállításból és szolgáltatásokból (vevők)</t>
  </si>
  <si>
    <t>1) Trade debtors</t>
  </si>
  <si>
    <t>40.</t>
  </si>
  <si>
    <t xml:space="preserve">    5.Egyéb követelések</t>
  </si>
  <si>
    <t>5) Other receivables</t>
  </si>
  <si>
    <t>41.</t>
  </si>
  <si>
    <t xml:space="preserve">    6. Követelések értékelési különbözete</t>
  </si>
  <si>
    <t>42.</t>
  </si>
  <si>
    <t xml:space="preserve">    7. Származékos ügyletek pozitív értékelési különbözete</t>
  </si>
  <si>
    <t>43.</t>
  </si>
  <si>
    <t>III. ÉRTÉKPAPÍROK (41.-44. sorok)</t>
  </si>
  <si>
    <t>III. Securities</t>
  </si>
  <si>
    <t>48.</t>
  </si>
  <si>
    <t xml:space="preserve">    5. Értékpapírok értékelési különbözte</t>
  </si>
  <si>
    <t>49.</t>
  </si>
  <si>
    <t xml:space="preserve"> IV. PÉNZESZKÖZÖK (46.-47. sorok)</t>
  </si>
  <si>
    <t>IV. Liquid assets</t>
  </si>
  <si>
    <t>50.</t>
  </si>
  <si>
    <t xml:space="preserve">    1.Pénztár, csekkek</t>
  </si>
  <si>
    <t>1) Cash, checks</t>
  </si>
  <si>
    <t>51.</t>
  </si>
  <si>
    <t xml:space="preserve">    2.Bankbetétek</t>
  </si>
  <si>
    <t>2) Bank deposits</t>
  </si>
  <si>
    <t>52.</t>
  </si>
  <si>
    <t>C. Aktív időbeli elhatárolások</t>
  </si>
  <si>
    <t>C. Accrued and deferred assets</t>
  </si>
  <si>
    <t>53.</t>
  </si>
  <si>
    <t xml:space="preserve">    1.Bevételek aktív időbeli elhatárolása</t>
  </si>
  <si>
    <t>1) Accrued income</t>
  </si>
  <si>
    <t>54.</t>
  </si>
  <si>
    <t xml:space="preserve">    2.Költségek, ráfordítások aktív időbeli elhatárolása</t>
  </si>
  <si>
    <t>2) Accrued expenses</t>
  </si>
  <si>
    <t>56.</t>
  </si>
  <si>
    <t>ESZKÖZÖK (AKTÍVÁK) ÖSSZESEN  (01.+26.+48. sor)</t>
  </si>
  <si>
    <t>Total assets</t>
  </si>
  <si>
    <t>FORRÁSOK</t>
  </si>
  <si>
    <t>Liabilities</t>
  </si>
  <si>
    <t>57.</t>
  </si>
  <si>
    <t>D. Shareholders' equity</t>
  </si>
  <si>
    <t>58.</t>
  </si>
  <si>
    <t>I. Subscribed (registered) capital</t>
  </si>
  <si>
    <t>62.</t>
  </si>
  <si>
    <t>IV. Accumulated profit reserve</t>
  </si>
  <si>
    <t>67.</t>
  </si>
  <si>
    <t>VII. Profit or loss for the year</t>
  </si>
  <si>
    <t>68.</t>
  </si>
  <si>
    <t xml:space="preserve"> E. Céltartalékok (63.-65. sorok)</t>
  </si>
  <si>
    <t>E. Provisions</t>
  </si>
  <si>
    <t>72.</t>
  </si>
  <si>
    <t xml:space="preserve"> F. Kötelezettségek (67.+71.+80. sor)</t>
  </si>
  <si>
    <t>F. Liabilities</t>
  </si>
  <si>
    <t>73.</t>
  </si>
  <si>
    <t xml:space="preserve">  I. HÁTRASOROLT KÖTELEZETTSÉGEK (68.-70. sorok)</t>
  </si>
  <si>
    <t>I. Subordinated liabilities</t>
  </si>
  <si>
    <t>77.</t>
  </si>
  <si>
    <t xml:space="preserve"> II. HOSSZÚ LEJÁRATÚ KÖTELEZETTSÉGEK (72.-79. sorok)</t>
  </si>
  <si>
    <t>II. Long-term liabilities</t>
  </si>
  <si>
    <t>78.</t>
  </si>
  <si>
    <t xml:space="preserve">     1.Hosszú lejáratra kapott kölcsönök</t>
  </si>
  <si>
    <t>1) Long-term loans</t>
  </si>
  <si>
    <t>82.</t>
  </si>
  <si>
    <t>85.</t>
  </si>
  <si>
    <t xml:space="preserve">     8.Egyéb hosszú lejáratú kötelezettségek</t>
  </si>
  <si>
    <t>8) Other long-term liabilities</t>
  </si>
  <si>
    <t>86.</t>
  </si>
  <si>
    <t>III. RÖVID LEJÁRATÚ KÖTELEZETTSÉGEK (81.-89. sorok)</t>
  </si>
  <si>
    <t>III. Current liabilities</t>
  </si>
  <si>
    <t>87.</t>
  </si>
  <si>
    <t xml:space="preserve">     1.Rövid lejáratú kölcsönök</t>
  </si>
  <si>
    <t>1) Short-term bank loans</t>
  </si>
  <si>
    <t>91.</t>
  </si>
  <si>
    <t xml:space="preserve">     4.Kötelezettségek áruszállításból és szolgáltatásból (szállítók)</t>
  </si>
  <si>
    <t>4) Accounts payable</t>
  </si>
  <si>
    <t>95.</t>
  </si>
  <si>
    <t xml:space="preserve">     8.Egyéb rövid lejáratú kötelezettségek</t>
  </si>
  <si>
    <t>8) Other short-term liabilities</t>
  </si>
  <si>
    <t>96.</t>
  </si>
  <si>
    <t xml:space="preserve">     9. Kötelezettségek értékelési különbözete</t>
  </si>
  <si>
    <t>97.</t>
  </si>
  <si>
    <t xml:space="preserve">    10. Származékos ügyletek negatív értékelési különbözete</t>
  </si>
  <si>
    <t>98.</t>
  </si>
  <si>
    <t>G. Passzív időbeli elhatárolások</t>
  </si>
  <si>
    <t>G. Accrued and deferred liabilities</t>
  </si>
  <si>
    <t>102.</t>
  </si>
  <si>
    <t>FORRÁSOK (PASSZÍVÁK) ÖSSZESEN (53.+62.+66.+90. sor)</t>
  </si>
  <si>
    <t>Total liabilities</t>
  </si>
  <si>
    <t>célérték</t>
  </si>
  <si>
    <t xml:space="preserve"> CASH FLOW</t>
  </si>
  <si>
    <t>-</t>
  </si>
  <si>
    <t>Üzemi eredményre jutó adó</t>
  </si>
  <si>
    <t>Corporate tax on operating profit</t>
  </si>
  <si>
    <t>+</t>
  </si>
  <si>
    <t>Céltartalékok állományváltozása</t>
  </si>
  <si>
    <t>Change in provisions</t>
  </si>
  <si>
    <t>BRUTTÓ CASH FLOW</t>
  </si>
  <si>
    <t>Gros Cash Flow</t>
  </si>
  <si>
    <t>Készletek állományváltozása</t>
  </si>
  <si>
    <t>Change in Inventories</t>
  </si>
  <si>
    <t>Követelések állományváltozása</t>
  </si>
  <si>
    <t>Change in Receivables</t>
  </si>
  <si>
    <t>Pénzeszközök állományváltozása</t>
  </si>
  <si>
    <t>Change in Liquid Assets</t>
  </si>
  <si>
    <t>Aktív időbeli elhatárolások állomány változása</t>
  </si>
  <si>
    <t>Change in Accrued and deferred assets</t>
  </si>
  <si>
    <t>Szállítók állományváltozása</t>
  </si>
  <si>
    <t>Change in Accounts payable</t>
  </si>
  <si>
    <t>Egyéb rövid lejáratú kötelezettségek állományváltozása</t>
  </si>
  <si>
    <t>Change in other short term liablilities</t>
  </si>
  <si>
    <t>Passzív időbeli elhatárolások állományváltozása</t>
  </si>
  <si>
    <t>Change in deferred liabilities</t>
  </si>
  <si>
    <t>MŰKÖDŐ TŐKE VÁLTOZÁSA ÖSSZESEN</t>
  </si>
  <si>
    <t>Change in Working Capital</t>
  </si>
  <si>
    <t>MŰKÖDÉSBŐL SZÁRMAZÓ PÉNZÁRAMLÁS</t>
  </si>
  <si>
    <t>Cash Flow from Operation</t>
  </si>
  <si>
    <t>Beruházás</t>
  </si>
  <si>
    <t>Investment to fixed assets</t>
  </si>
  <si>
    <t>Befektetés</t>
  </si>
  <si>
    <t>Investment to equities</t>
  </si>
  <si>
    <t>BEFEKTETÉSBŐL SZÁRMAZÓ PÉNZÁRAMLÁS</t>
  </si>
  <si>
    <t>Cash Flow from Investment</t>
  </si>
  <si>
    <t>Extraordinary profit</t>
  </si>
  <si>
    <t>Rendkívüli eredményre jutó adó</t>
  </si>
  <si>
    <t>Corporate tax on extraordinary profit</t>
  </si>
  <si>
    <t>RENDKÍVÜLI CASH FLOW</t>
  </si>
  <si>
    <t>Extraordinary Cash Flow</t>
  </si>
  <si>
    <t>FCFF / VÁLLALKOZÁS SZÁMÁRA RENDELKEZÉSRE ÁLLÓ CASH FLOW</t>
  </si>
  <si>
    <t>FCFF</t>
  </si>
  <si>
    <t>Tartósan adott kölcsön változása</t>
  </si>
  <si>
    <t>Change in long term loans given</t>
  </si>
  <si>
    <t>Hátrasorolt kötelezettségek változása</t>
  </si>
  <si>
    <t>Change in subordinated liabilities</t>
  </si>
  <si>
    <t>Hosszú lejáratú kötelezettségek változása</t>
  </si>
  <si>
    <t>Change in long term liabilities</t>
  </si>
  <si>
    <t>Pénzügyi műveletek eredménye</t>
  </si>
  <si>
    <t>Profit or loss from financial transactions</t>
  </si>
  <si>
    <t>Pénzügyi eredményre jutó adó</t>
  </si>
  <si>
    <t>Corporate tax on financial profit</t>
  </si>
  <si>
    <t>KÜLSŐ FINANSZÍROZÁSBÓL SZÁRMAZÓ PÉNZÁRAMLÁS</t>
  </si>
  <si>
    <t>FCFE</t>
  </si>
  <si>
    <t>Tőkeemelés</t>
  </si>
  <si>
    <t>Increase of registered capital</t>
  </si>
  <si>
    <t>Dividents payed</t>
  </si>
  <si>
    <t>FCF for Equity Holders</t>
  </si>
  <si>
    <t>VÁLLALATBAN BENTHAGYOTT PÉNZ</t>
  </si>
  <si>
    <t>Change in cash equivalents</t>
  </si>
  <si>
    <t>ELLENŐRZÉS: ÉRTÉKPAPÍR ÁLLOMÁNY VÁLTOZÁS</t>
  </si>
  <si>
    <t>ELTÉRÉS</t>
  </si>
  <si>
    <t>Euró átlagárfolyam 2013 (MNB)</t>
  </si>
  <si>
    <t>Nettó termelés  2013 TWh</t>
  </si>
  <si>
    <t>PAKS 1 tényadatok</t>
  </si>
  <si>
    <t>Árbevétel (2013) mFt</t>
  </si>
  <si>
    <t>Magyar hozzájárulás (tőkeemelés)</t>
  </si>
  <si>
    <t>Üzemméret MW</t>
  </si>
  <si>
    <t>(ECB forecast 1,0-1,8% között).</t>
  </si>
  <si>
    <t xml:space="preserve">     Orosz hitel</t>
  </si>
  <si>
    <t>Orosz hitel kamatköltsége</t>
  </si>
  <si>
    <t xml:space="preserve">Nukleáris tüzelőanyag költsége </t>
  </si>
  <si>
    <t xml:space="preserve">   Igénybe vett és egyéb szolgáltatások értéke</t>
  </si>
  <si>
    <t xml:space="preserve"> Egyéb anyagköltség</t>
  </si>
  <si>
    <t>Nukleáris fűtőanyag költsége</t>
  </si>
  <si>
    <t>Fizetendő kamatok és kamatjellegű ráfordítások</t>
  </si>
  <si>
    <t>Ingatlanok</t>
  </si>
  <si>
    <t>Gépek, berendezések</t>
  </si>
  <si>
    <t>Beruházás teljes összege</t>
  </si>
  <si>
    <t>Kummulált beruházási érték</t>
  </si>
  <si>
    <t>Amortizációs kulcsok</t>
  </si>
  <si>
    <t>Ingatlan</t>
  </si>
  <si>
    <t>Eredeti beruházás nettó értéke</t>
  </si>
  <si>
    <t>Új beruházás (félidős nagyjavítás), az eredeti berendezések értékének:</t>
  </si>
  <si>
    <t>Éves értékcsökkenés</t>
  </si>
  <si>
    <t>Társasági adókulcs</t>
  </si>
  <si>
    <t>-át értinti</t>
  </si>
  <si>
    <t>PAKS 2 adatok</t>
  </si>
  <si>
    <t>Üzemméret (MW)</t>
  </si>
  <si>
    <t>EUR/MWh egységár 2026-ban</t>
  </si>
  <si>
    <t xml:space="preserve">  D. Saját tőke</t>
  </si>
  <si>
    <t>EREDMÉNYTARTALÉK</t>
  </si>
  <si>
    <t>JEGYZETT TŐKE</t>
  </si>
  <si>
    <t>MÉRLEG SZERINTI EREDMÉNY</t>
  </si>
  <si>
    <t>Nettó jelenérték (mEUR) 1)</t>
  </si>
  <si>
    <t>Nettó jelenérték (mEUR) 2)</t>
  </si>
  <si>
    <t xml:space="preserve">Éves tulajdonosi pénzáramlás jelenértéke r=5% </t>
  </si>
  <si>
    <t>Éves tulajdonosi pénzáramlás jelenértéke r=10%</t>
  </si>
  <si>
    <t>Lineáris leírási kulcsok</t>
  </si>
  <si>
    <t>Félidős nagykarbantartás a berendezések</t>
  </si>
  <si>
    <t>-t érinti.</t>
  </si>
  <si>
    <t>Vevőállomány</t>
  </si>
  <si>
    <t>Forgótőke elemek</t>
  </si>
  <si>
    <t>nap</t>
  </si>
  <si>
    <t>Készletállomány</t>
  </si>
  <si>
    <t>év</t>
  </si>
  <si>
    <t>Beruházási szállítók</t>
  </si>
  <si>
    <t>Egyéb szállítók</t>
  </si>
  <si>
    <t>A nukleáris tüzelőanyagra vetítve</t>
  </si>
  <si>
    <t>Vetítési alap az anyagjellegű ráfordítások</t>
  </si>
  <si>
    <t>Áramár-emelkedés mértéke reáláron 2026-ig</t>
  </si>
  <si>
    <t>Egyéb kötelezettségek</t>
  </si>
  <si>
    <t>havi személyi költség+ÁFA pozíció</t>
  </si>
  <si>
    <t>ÁFA</t>
  </si>
  <si>
    <t xml:space="preserve">     Addicionális finanszírozási igény</t>
  </si>
  <si>
    <t xml:space="preserve">Éves tulajdonosi pénzáramlás jelenértéke r=8% </t>
  </si>
  <si>
    <t>Nettó jelenérték (mEUR) 3)</t>
  </si>
  <si>
    <t>Addicionális finanszírozás (tulajdonosi hitenyújtás) változása</t>
  </si>
  <si>
    <t>Rendkívüli eredmény</t>
  </si>
  <si>
    <t>effektív adókulcs</t>
  </si>
  <si>
    <t>NPV</t>
  </si>
  <si>
    <t>Tervezett kapacitáskihasználás Paks-1 üzemideje alatt</t>
  </si>
  <si>
    <t>Tervezett kapacitáskihasználás Paks-1 leállítása után</t>
  </si>
  <si>
    <t>TWh nettó termelés/év</t>
  </si>
  <si>
    <t>Méretből és kihasználtságból számolt arányszám 2034-től</t>
  </si>
  <si>
    <t>Méretből és kihasználtságból számolt arányszám 2033-ig</t>
  </si>
  <si>
    <t>Inflációs ráta (euró övezet)</t>
  </si>
  <si>
    <t>Osztalékkifizetés aránya az éves eredményből</t>
  </si>
  <si>
    <t>ha az eredmény pozitív és ST&gt;JT</t>
  </si>
  <si>
    <t>Addicionális finanszírozás költsége (EUR)</t>
  </si>
  <si>
    <t>Betéti kamat (EUR)</t>
  </si>
  <si>
    <t>A modell futtatásánál használt paraméterek</t>
  </si>
  <si>
    <t>Futtatási eredmény:</t>
  </si>
  <si>
    <t>mFt</t>
  </si>
  <si>
    <t>mEUR</t>
  </si>
  <si>
    <t>effective corporate tax rate</t>
  </si>
  <si>
    <t>Additional financing</t>
  </si>
  <si>
    <t>Russian loan</t>
  </si>
  <si>
    <t>Interest payable on Russian loan</t>
  </si>
  <si>
    <t>PARAMÉTEREK</t>
  </si>
  <si>
    <t>(adatok millió euróban)</t>
  </si>
  <si>
    <t>EUR/MWh egységár 2035-ben</t>
  </si>
  <si>
    <t>EUR/MWh egységár 2013-ban (tény)</t>
  </si>
  <si>
    <t>Törlesztés évi kétszeri részletekben, egyenletesen az alábbi esedékességgel:</t>
  </si>
  <si>
    <t>Kamatok (euróban)</t>
  </si>
  <si>
    <t>Első 7 évben a fevett hitel</t>
  </si>
  <si>
    <t>Második 7 évben a felvett hitel</t>
  </si>
  <si>
    <t>Együttes finanszírozási maximum:</t>
  </si>
  <si>
    <t>A félidős nagykarbantartás a berendezések</t>
  </si>
  <si>
    <t>év (nukleáris tüzelőanyag)</t>
  </si>
  <si>
    <t>Harmadik 7 évben a felvett hitel</t>
  </si>
  <si>
    <t>Össz. NPV</t>
  </si>
  <si>
    <t>Maradvány jelenértéke</t>
  </si>
  <si>
    <t>Pótlólagos (tulajdonosi) hitelnyújtás max.</t>
  </si>
  <si>
    <t>KNPA befizetés</t>
  </si>
  <si>
    <t>Befizetés 1 MWh termelésre vetítve</t>
  </si>
  <si>
    <t>EUR/MWh 2013-ban (tény)</t>
  </si>
  <si>
    <t>Befizetés a nukleáris pénzügyi alapba (EUR/MWh reáláron)</t>
  </si>
  <si>
    <t>Befizetés a KNPA-ba (EUR/MWh)</t>
  </si>
  <si>
    <t>Tulajdonosi pótlólagos tőkeigény maximuma</t>
  </si>
  <si>
    <t>Tulajdonosi tőke (jegyzett tőke 2025-ben)</t>
  </si>
  <si>
    <t>Iparűzési adó</t>
  </si>
  <si>
    <t>Tulajdonosi pénzáramlás kumulált jelenértéke r=5%  (jobb tengely)</t>
  </si>
  <si>
    <t>EUR/MWh</t>
  </si>
  <si>
    <t>Ingatlan amortizációs kulcs</t>
  </si>
  <si>
    <t>Gépek, berendezések értékcsökkenés</t>
  </si>
  <si>
    <t>Egyéb ráfordítások (KNPA és iparűzési adón kívül)</t>
  </si>
  <si>
    <t>Pótlólagos finanszírozás</t>
  </si>
  <si>
    <t>Kumulált tulajdonosi hitelfinanszírozás</t>
  </si>
  <si>
    <t>Kumulált tőkeemelés/osztalék</t>
  </si>
  <si>
    <t>Pótlólagos hitelnyújtás (tulajdonosi hitel)*</t>
  </si>
  <si>
    <t>Tulajdonosi pénzáramlás (FCFE)</t>
  </si>
  <si>
    <t>EBIT/Sales</t>
  </si>
  <si>
    <t>EBITDA/Sales</t>
  </si>
  <si>
    <t>reál r=%</t>
  </si>
  <si>
    <t>Kumulált diszkontráta (nominál) 1)</t>
  </si>
  <si>
    <t>Kumulált diszkontráta (nominál) 2)</t>
  </si>
  <si>
    <t>LEKÖTÖTT TARTALÉK</t>
  </si>
  <si>
    <t>Beruházás lefutása Romhányi tanulmányában</t>
  </si>
  <si>
    <t>Beruházás lefutása</t>
  </si>
  <si>
    <t>Központi nukleáris alap befizetés</t>
  </si>
  <si>
    <t>Nukleáris üzemanyag költsége</t>
  </si>
  <si>
    <t>Tárgyévi új beruházás</t>
  </si>
  <si>
    <t>Kiegészítő melléklet adatai:</t>
  </si>
  <si>
    <t>EBIT/Árbevétel</t>
  </si>
  <si>
    <t>EBITDA/Árbevétel</t>
  </si>
  <si>
    <t>Bérhányad</t>
  </si>
  <si>
    <t>Anyaghányad</t>
  </si>
  <si>
    <t>Átlag
2003-2014</t>
  </si>
  <si>
    <t>Átlag
2008-2014</t>
  </si>
  <si>
    <t>utolsó 30 év átlaga</t>
  </si>
  <si>
    <t>Egyéb ráfordítások aránya</t>
  </si>
  <si>
    <t>Anyagjellegű ráfordítások</t>
  </si>
  <si>
    <t>Üzemi (üzleti) tevékenység eredménye (EBIT)</t>
  </si>
  <si>
    <t>Személyi jellegű ráfordítások</t>
  </si>
  <si>
    <t>TULAJDONOSI PÉNZÁRAMLÁS A TÁRSASÁG RÉSZÉRE (+), TÁRSASÁGTÓL (-)</t>
  </si>
  <si>
    <t>FCFE (FREE CASH FLOW FOR EQUITY)</t>
  </si>
  <si>
    <t>Nettó jelenérték reál r=5% (explicit periódus)</t>
  </si>
  <si>
    <t>NPV maradványértékkel (r=5%)</t>
  </si>
  <si>
    <t>2008-2014</t>
  </si>
  <si>
    <t>2026-2055</t>
  </si>
  <si>
    <t>2056-2085</t>
  </si>
  <si>
    <t>Paks-1 tény</t>
  </si>
  <si>
    <t>Modell</t>
  </si>
  <si>
    <t>ROE</t>
  </si>
  <si>
    <t>ROCE</t>
  </si>
  <si>
    <t>ROA</t>
  </si>
  <si>
    <t>Éves tulajdonosi pénzáramlás kum. jelenértéke r=5%  (jobb tengely)</t>
  </si>
  <si>
    <t>Éves tulajdonosi pénzáramlás kum. jelenértéke r=10% (jobb tengely)</t>
  </si>
  <si>
    <t>Beruh.</t>
  </si>
  <si>
    <t>2026-2035</t>
  </si>
  <si>
    <t xml:space="preserve"> 2036-2045</t>
  </si>
  <si>
    <t>2046-2055</t>
  </si>
  <si>
    <t>Éves átlagos tulajdonosi támogatás  forintban</t>
  </si>
  <si>
    <t>Tulajdonosi finanszírozás</t>
  </si>
  <si>
    <t>Költségtúllépés az eredeti beruházási tervekhez képest</t>
  </si>
  <si>
    <t>Használati utasítás:</t>
  </si>
  <si>
    <t xml:space="preserve">1) a modell megfelelő működéséhez engedélyezni kell a makrók futtatását az excelben. </t>
  </si>
  <si>
    <t>3) a 'Paraméterek' táblán szereplő nyomógomb visszaállítja a kinduló értékeket, amennyiben szeretnénk visszatérni a kiinduló állapothoz.</t>
  </si>
  <si>
    <t>3) a paraméterek módosítását követően a 'Pü. Kimutatások' tábla bal felső sarkában lévő nyomógomb számítja ki a modell értékeit a beállított paraméterekkel.</t>
  </si>
  <si>
    <t>4) az eredmények a 'Futtatási eredmények' táblában tekinthetők meg.</t>
  </si>
  <si>
    <t xml:space="preserve">Készítette: Felsmann Balázs, Budapesti Corvinus Egyetem, 2015. június. </t>
  </si>
  <si>
    <t>©A modell a szerzőre hivatkozással szabadon használható a tervezett paksi projekttel kapcsolatos modellszámítások végzésére.</t>
  </si>
  <si>
    <t xml:space="preserve">2) a modellben a sárga háttérrel megjelölt cellák szabadon módosíthatók. </t>
  </si>
  <si>
    <r>
      <rPr>
        <u/>
        <sz val="12"/>
        <color theme="1"/>
        <rFont val="Calibri"/>
        <family val="2"/>
        <charset val="238"/>
        <scheme val="minor"/>
      </rPr>
      <t>Paraméterek</t>
    </r>
    <r>
      <rPr>
        <sz val="12"/>
        <color theme="1"/>
        <rFont val="Calibri"/>
        <family val="2"/>
        <charset val="238"/>
        <scheme val="minor"/>
      </rPr>
      <t>: a modell változtatható paramétereit tartalmazza.</t>
    </r>
  </si>
  <si>
    <r>
      <rPr>
        <u/>
        <sz val="12"/>
        <color theme="1"/>
        <rFont val="Calibri"/>
        <family val="2"/>
        <charset val="238"/>
        <scheme val="minor"/>
      </rPr>
      <t xml:space="preserve">Futtatási eredmény: </t>
    </r>
    <r>
      <rPr>
        <sz val="12"/>
        <color theme="1"/>
        <rFont val="Calibri"/>
        <family val="2"/>
        <charset val="238"/>
        <scheme val="minor"/>
      </rPr>
      <t>összefoglalja a beállított paraméterértékek melletti legfontosabb eredményeket.</t>
    </r>
  </si>
  <si>
    <r>
      <rPr>
        <u/>
        <sz val="12"/>
        <color theme="1"/>
        <rFont val="Calibri"/>
        <family val="2"/>
        <charset val="238"/>
        <scheme val="minor"/>
      </rPr>
      <t>Pénzügyi kimutatások:</t>
    </r>
    <r>
      <rPr>
        <sz val="12"/>
        <color theme="1"/>
        <rFont val="Calibri"/>
        <family val="2"/>
        <charset val="238"/>
        <scheme val="minor"/>
      </rPr>
      <t xml:space="preserve"> eredménykimutatás, mérleg és cash flow 2015-től 2085-ig éves bontásban.</t>
    </r>
  </si>
  <si>
    <r>
      <rPr>
        <u/>
        <sz val="12"/>
        <color theme="1"/>
        <rFont val="Calibri"/>
        <family val="2"/>
        <charset val="238"/>
        <scheme val="minor"/>
      </rPr>
      <t>Orosz hitel:</t>
    </r>
    <r>
      <rPr>
        <sz val="12"/>
        <color theme="1"/>
        <rFont val="Calibri"/>
        <family val="2"/>
        <charset val="238"/>
        <scheme val="minor"/>
      </rPr>
      <t xml:space="preserve"> részletezi az orosz hitel adósságszolgálatát a nmezetközi szerződés alapján.</t>
    </r>
  </si>
  <si>
    <r>
      <rPr>
        <u/>
        <sz val="12"/>
        <color theme="1"/>
        <rFont val="Calibri"/>
        <family val="2"/>
        <charset val="238"/>
        <scheme val="minor"/>
      </rPr>
      <t>CAPEX&amp;Depr.</t>
    </r>
    <r>
      <rPr>
        <sz val="12"/>
        <color theme="1"/>
        <rFont val="Calibri"/>
        <family val="2"/>
        <charset val="238"/>
        <scheme val="minor"/>
      </rPr>
      <t>: a beruházást és az értékcsökkenést számítja</t>
    </r>
  </si>
  <si>
    <r>
      <rPr>
        <u/>
        <sz val="12"/>
        <color theme="1"/>
        <rFont val="Calibri"/>
        <family val="2"/>
        <charset val="238"/>
        <scheme val="minor"/>
      </rPr>
      <t>Paks1:</t>
    </r>
    <r>
      <rPr>
        <sz val="12"/>
        <color theme="1"/>
        <rFont val="Calibri"/>
        <family val="2"/>
        <charset val="238"/>
        <scheme val="minor"/>
      </rPr>
      <t xml:space="preserve"> A Paksi Atomerőmű Zrt. 2003 és 2014 közötti tényszámait tartalmazza.</t>
    </r>
  </si>
  <si>
    <t>A modell egyes táblái az alábbi információkat tartalmazzák:</t>
  </si>
  <si>
    <t>A modell elkészítését az Energiaklub Pakskontroll projektje támogatta.</t>
  </si>
  <si>
    <t>Paks II pénzügyi modell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</si>
</sst>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\ _F_t_-;\-* #,##0\ _F_t_-;_-* &quot;-&quot;\ _F_t_-;_-@_-"/>
    <numFmt numFmtId="164" formatCode="0.0%"/>
    <numFmt numFmtId="165" formatCode="#,##0.0"/>
    <numFmt numFmtId="166" formatCode="00\."/>
    <numFmt numFmtId="167" formatCode="General\."/>
    <numFmt numFmtId="168" formatCode="0.0"/>
    <numFmt numFmtId="169" formatCode="#,#00"/>
    <numFmt numFmtId="170" formatCode="#,##0.000"/>
  </numFmts>
  <fonts count="3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9"/>
      <color indexed="22"/>
      <name val="Calibri"/>
      <family val="2"/>
      <charset val="238"/>
    </font>
    <font>
      <i/>
      <sz val="11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indexed="43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20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u/>
      <sz val="12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Gr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7">
    <xf numFmtId="0" fontId="0" fillId="0" borderId="0" xfId="0"/>
    <xf numFmtId="1" fontId="0" fillId="0" borderId="0" xfId="0" applyNumberFormat="1"/>
    <xf numFmtId="3" fontId="0" fillId="0" borderId="0" xfId="0" applyNumberFormat="1"/>
    <xf numFmtId="10" fontId="3" fillId="0" borderId="0" xfId="0" applyNumberFormat="1" applyFont="1"/>
    <xf numFmtId="0" fontId="0" fillId="3" borderId="0" xfId="0" applyFill="1"/>
    <xf numFmtId="9" fontId="0" fillId="3" borderId="0" xfId="0" applyNumberFormat="1" applyFill="1"/>
    <xf numFmtId="10" fontId="0" fillId="3" borderId="0" xfId="0" applyNumberFormat="1" applyFill="1"/>
    <xf numFmtId="3" fontId="0" fillId="3" borderId="0" xfId="0" applyNumberFormat="1" applyFill="1"/>
    <xf numFmtId="0" fontId="0" fillId="0" borderId="0" xfId="0" applyFont="1"/>
    <xf numFmtId="165" fontId="0" fillId="3" borderId="0" xfId="0" applyNumberFormat="1" applyFill="1"/>
    <xf numFmtId="2" fontId="0" fillId="3" borderId="0" xfId="0" applyNumberFormat="1" applyFill="1"/>
    <xf numFmtId="0" fontId="6" fillId="0" borderId="0" xfId="0" applyFont="1"/>
    <xf numFmtId="0" fontId="7" fillId="0" borderId="0" xfId="0" applyFont="1" applyFill="1"/>
    <xf numFmtId="41" fontId="6" fillId="0" borderId="0" xfId="0" applyNumberFormat="1" applyFont="1"/>
    <xf numFmtId="3" fontId="6" fillId="0" borderId="0" xfId="0" applyNumberFormat="1" applyFont="1"/>
    <xf numFmtId="166" fontId="9" fillId="0" borderId="9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3" fontId="6" fillId="0" borderId="13" xfId="0" applyNumberFormat="1" applyFont="1" applyBorder="1"/>
    <xf numFmtId="167" fontId="8" fillId="0" borderId="15" xfId="0" applyNumberFormat="1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3" fontId="10" fillId="0" borderId="18" xfId="0" applyNumberFormat="1" applyFont="1" applyBorder="1"/>
    <xf numFmtId="166" fontId="8" fillId="0" borderId="15" xfId="0" applyNumberFormat="1" applyFont="1" applyBorder="1" applyAlignment="1">
      <alignment horizontal="center"/>
    </xf>
    <xf numFmtId="167" fontId="8" fillId="0" borderId="20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3" fontId="10" fillId="0" borderId="23" xfId="0" applyNumberFormat="1" applyFont="1" applyBorder="1"/>
    <xf numFmtId="3" fontId="6" fillId="0" borderId="13" xfId="0" applyNumberFormat="1" applyFont="1" applyFill="1" applyBorder="1"/>
    <xf numFmtId="167" fontId="9" fillId="0" borderId="9" xfId="0" applyNumberFormat="1" applyFont="1" applyBorder="1" applyAlignment="1">
      <alignment horizontal="center"/>
    </xf>
    <xf numFmtId="3" fontId="10" fillId="0" borderId="18" xfId="0" applyNumberFormat="1" applyFont="1" applyFill="1" applyBorder="1"/>
    <xf numFmtId="3" fontId="9" fillId="0" borderId="13" xfId="0" applyNumberFormat="1" applyFont="1" applyFill="1" applyBorder="1"/>
    <xf numFmtId="3" fontId="10" fillId="0" borderId="16" xfId="0" applyNumberFormat="1" applyFont="1" applyBorder="1"/>
    <xf numFmtId="3" fontId="8" fillId="0" borderId="23" xfId="0" applyNumberFormat="1" applyFont="1" applyBorder="1"/>
    <xf numFmtId="167" fontId="8" fillId="0" borderId="9" xfId="0" applyNumberFormat="1" applyFont="1" applyBorder="1" applyAlignment="1">
      <alignment horizontal="center"/>
    </xf>
    <xf numFmtId="167" fontId="8" fillId="0" borderId="25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3" fontId="8" fillId="0" borderId="28" xfId="0" applyNumberFormat="1" applyFont="1" applyBorder="1"/>
    <xf numFmtId="3" fontId="8" fillId="0" borderId="18" xfId="0" applyNumberFormat="1" applyFont="1" applyBorder="1"/>
    <xf numFmtId="3" fontId="6" fillId="0" borderId="12" xfId="0" applyNumberFormat="1" applyFont="1" applyBorder="1"/>
    <xf numFmtId="3" fontId="8" fillId="0" borderId="16" xfId="0" applyNumberFormat="1" applyFont="1" applyBorder="1"/>
    <xf numFmtId="167" fontId="8" fillId="0" borderId="29" xfId="0" applyNumberFormat="1" applyFont="1" applyBorder="1" applyAlignment="1">
      <alignment horizontal="center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3" fontId="8" fillId="0" borderId="32" xfId="0" applyNumberFormat="1" applyFont="1" applyBorder="1"/>
    <xf numFmtId="3" fontId="8" fillId="0" borderId="30" xfId="0" applyNumberFormat="1" applyFont="1" applyBorder="1"/>
    <xf numFmtId="0" fontId="8" fillId="0" borderId="1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6" fillId="0" borderId="28" xfId="0" applyNumberFormat="1" applyFont="1" applyBorder="1"/>
    <xf numFmtId="3" fontId="6" fillId="0" borderId="26" xfId="0" applyNumberFormat="1" applyFont="1" applyBorder="1"/>
    <xf numFmtId="167" fontId="8" fillId="0" borderId="3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3" fontId="8" fillId="0" borderId="4" xfId="0" applyNumberFormat="1" applyFont="1" applyBorder="1"/>
    <xf numFmtId="3" fontId="8" fillId="0" borderId="5" xfId="0" applyNumberFormat="1" applyFont="1" applyBorder="1"/>
    <xf numFmtId="3" fontId="6" fillId="0" borderId="34" xfId="0" applyNumberFormat="1" applyFont="1" applyBorder="1"/>
    <xf numFmtId="3" fontId="6" fillId="0" borderId="10" xfId="0" applyNumberFormat="1" applyFont="1" applyBorder="1"/>
    <xf numFmtId="3" fontId="6" fillId="0" borderId="35" xfId="0" applyNumberFormat="1" applyFont="1" applyBorder="1"/>
    <xf numFmtId="3" fontId="6" fillId="0" borderId="36" xfId="0" applyNumberFormat="1" applyFont="1" applyBorder="1"/>
    <xf numFmtId="0" fontId="8" fillId="0" borderId="8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3" fontId="8" fillId="0" borderId="34" xfId="0" applyNumberFormat="1" applyFont="1" applyBorder="1"/>
    <xf numFmtId="3" fontId="8" fillId="0" borderId="10" xfId="0" applyNumberFormat="1" applyFont="1" applyBorder="1"/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3" fontId="8" fillId="0" borderId="32" xfId="0" applyNumberFormat="1" applyFont="1" applyFill="1" applyBorder="1"/>
    <xf numFmtId="3" fontId="8" fillId="0" borderId="30" xfId="0" applyNumberFormat="1" applyFont="1" applyFill="1" applyBorder="1"/>
    <xf numFmtId="0" fontId="6" fillId="0" borderId="0" xfId="0" applyFont="1" applyFill="1"/>
    <xf numFmtId="0" fontId="6" fillId="0" borderId="12" xfId="0" applyFont="1" applyBorder="1"/>
    <xf numFmtId="0" fontId="9" fillId="0" borderId="0" xfId="0" applyFont="1"/>
    <xf numFmtId="0" fontId="9" fillId="0" borderId="0" xfId="0" applyFont="1" applyFill="1"/>
    <xf numFmtId="3" fontId="9" fillId="0" borderId="0" xfId="0" applyNumberFormat="1" applyFont="1"/>
    <xf numFmtId="0" fontId="9" fillId="0" borderId="38" xfId="0" applyFont="1" applyBorder="1" applyAlignment="1">
      <alignment horizontal="right"/>
    </xf>
    <xf numFmtId="0" fontId="9" fillId="0" borderId="23" xfId="0" applyFont="1" applyBorder="1" applyAlignment="1">
      <alignment vertical="center"/>
    </xf>
    <xf numFmtId="3" fontId="9" fillId="0" borderId="23" xfId="0" applyNumberFormat="1" applyFont="1" applyBorder="1"/>
    <xf numFmtId="3" fontId="9" fillId="0" borderId="21" xfId="0" applyNumberFormat="1" applyFont="1" applyBorder="1"/>
    <xf numFmtId="0" fontId="9" fillId="0" borderId="6" xfId="0" applyFont="1" applyBorder="1" applyAlignment="1">
      <alignment horizontal="right"/>
    </xf>
    <xf numFmtId="0" fontId="9" fillId="0" borderId="13" xfId="0" applyFont="1" applyBorder="1" applyAlignment="1">
      <alignment vertical="center"/>
    </xf>
    <xf numFmtId="3" fontId="9" fillId="0" borderId="13" xfId="0" applyNumberFormat="1" applyFont="1" applyBorder="1"/>
    <xf numFmtId="3" fontId="9" fillId="0" borderId="12" xfId="0" applyNumberFormat="1" applyFont="1" applyBorder="1"/>
    <xf numFmtId="0" fontId="9" fillId="0" borderId="39" xfId="0" applyFont="1" applyBorder="1" applyAlignment="1">
      <alignment horizontal="right"/>
    </xf>
    <xf numFmtId="0" fontId="9" fillId="0" borderId="18" xfId="0" applyFont="1" applyBorder="1" applyAlignment="1">
      <alignment vertical="center"/>
    </xf>
    <xf numFmtId="3" fontId="9" fillId="0" borderId="18" xfId="0" applyNumberFormat="1" applyFont="1" applyBorder="1"/>
    <xf numFmtId="0" fontId="9" fillId="0" borderId="13" xfId="0" applyFont="1" applyFill="1" applyBorder="1" applyAlignment="1">
      <alignment vertical="center"/>
    </xf>
    <xf numFmtId="0" fontId="8" fillId="0" borderId="1" xfId="0" applyFont="1" applyBorder="1" applyAlignment="1">
      <alignment horizontal="right"/>
    </xf>
    <xf numFmtId="0" fontId="8" fillId="0" borderId="4" xfId="0" applyFont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3" fontId="9" fillId="0" borderId="40" xfId="0" applyNumberFormat="1" applyFont="1" applyFill="1" applyBorder="1"/>
    <xf numFmtId="0" fontId="8" fillId="0" borderId="4" xfId="0" applyFont="1" applyFill="1" applyBorder="1" applyAlignment="1">
      <alignment vertical="center"/>
    </xf>
    <xf numFmtId="0" fontId="9" fillId="0" borderId="41" xfId="0" applyFont="1" applyBorder="1" applyAlignment="1">
      <alignment horizontal="right"/>
    </xf>
    <xf numFmtId="0" fontId="9" fillId="0" borderId="34" xfId="0" applyFont="1" applyBorder="1" applyAlignment="1">
      <alignment vertical="center"/>
    </xf>
    <xf numFmtId="3" fontId="9" fillId="0" borderId="34" xfId="0" applyNumberFormat="1" applyFont="1" applyBorder="1"/>
    <xf numFmtId="0" fontId="8" fillId="5" borderId="37" xfId="0" applyFont="1" applyFill="1" applyBorder="1" applyAlignment="1">
      <alignment horizontal="right" vertical="center"/>
    </xf>
    <xf numFmtId="0" fontId="8" fillId="5" borderId="32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Border="1"/>
    <xf numFmtId="0" fontId="9" fillId="0" borderId="40" xfId="0" applyFont="1" applyBorder="1" applyAlignment="1">
      <alignment horizontal="right"/>
    </xf>
    <xf numFmtId="0" fontId="9" fillId="0" borderId="14" xfId="0" quotePrefix="1" applyFont="1" applyBorder="1" applyAlignment="1">
      <alignment horizontal="left"/>
    </xf>
    <xf numFmtId="0" fontId="9" fillId="0" borderId="40" xfId="0" quotePrefix="1" applyFont="1" applyBorder="1" applyAlignment="1">
      <alignment horizontal="left"/>
    </xf>
    <xf numFmtId="3" fontId="9" fillId="0" borderId="12" xfId="0" applyNumberFormat="1" applyFont="1" applyFill="1" applyBorder="1"/>
    <xf numFmtId="0" fontId="9" fillId="0" borderId="14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40" xfId="0" applyFont="1" applyFill="1" applyBorder="1" applyAlignment="1">
      <alignment horizontal="right"/>
    </xf>
    <xf numFmtId="0" fontId="9" fillId="0" borderId="14" xfId="0" applyFont="1" applyFill="1" applyBorder="1" applyAlignment="1">
      <alignment horizontal="left"/>
    </xf>
    <xf numFmtId="0" fontId="9" fillId="0" borderId="40" xfId="0" applyFont="1" applyFill="1" applyBorder="1" applyAlignment="1">
      <alignment horizontal="left"/>
    </xf>
    <xf numFmtId="0" fontId="8" fillId="0" borderId="43" xfId="0" applyFont="1" applyBorder="1" applyAlignment="1">
      <alignment horizontal="right"/>
    </xf>
    <xf numFmtId="0" fontId="8" fillId="0" borderId="33" xfId="0" quotePrefix="1" applyFont="1" applyBorder="1" applyAlignment="1">
      <alignment horizontal="left"/>
    </xf>
    <xf numFmtId="0" fontId="8" fillId="0" borderId="43" xfId="0" quotePrefix="1" applyFont="1" applyBorder="1" applyAlignment="1">
      <alignment horizontal="left"/>
    </xf>
    <xf numFmtId="0" fontId="9" fillId="0" borderId="44" xfId="0" applyFont="1" applyBorder="1" applyAlignment="1">
      <alignment horizontal="right"/>
    </xf>
    <xf numFmtId="0" fontId="9" fillId="0" borderId="24" xfId="0" quotePrefix="1" applyFont="1" applyFill="1" applyBorder="1" applyAlignment="1">
      <alignment horizontal="left"/>
    </xf>
    <xf numFmtId="0" fontId="9" fillId="0" borderId="44" xfId="0" quotePrefix="1" applyFont="1" applyFill="1" applyBorder="1" applyAlignment="1">
      <alignment horizontal="left"/>
    </xf>
    <xf numFmtId="3" fontId="9" fillId="0" borderId="45" xfId="0" applyNumberFormat="1" applyFont="1" applyBorder="1"/>
    <xf numFmtId="3" fontId="9" fillId="0" borderId="46" xfId="0" applyNumberFormat="1" applyFont="1" applyBorder="1"/>
    <xf numFmtId="0" fontId="9" fillId="0" borderId="14" xfId="0" quotePrefix="1" applyFont="1" applyFill="1" applyBorder="1" applyAlignment="1">
      <alignment horizontal="left"/>
    </xf>
    <xf numFmtId="0" fontId="9" fillId="0" borderId="40" xfId="0" quotePrefix="1" applyFont="1" applyFill="1" applyBorder="1" applyAlignment="1">
      <alignment horizontal="left"/>
    </xf>
    <xf numFmtId="0" fontId="9" fillId="0" borderId="47" xfId="0" applyFont="1" applyBorder="1" applyAlignment="1">
      <alignment horizontal="right"/>
    </xf>
    <xf numFmtId="0" fontId="9" fillId="0" borderId="19" xfId="0" quotePrefix="1" applyFont="1" applyFill="1" applyBorder="1" applyAlignment="1">
      <alignment horizontal="left"/>
    </xf>
    <xf numFmtId="0" fontId="9" fillId="0" borderId="47" xfId="0" quotePrefix="1" applyFont="1" applyFill="1" applyBorder="1" applyAlignment="1">
      <alignment horizontal="left"/>
    </xf>
    <xf numFmtId="3" fontId="9" fillId="0" borderId="16" xfId="0" applyNumberFormat="1" applyFont="1" applyBorder="1"/>
    <xf numFmtId="3" fontId="9" fillId="0" borderId="48" xfId="0" applyNumberFormat="1" applyFont="1" applyBorder="1"/>
    <xf numFmtId="3" fontId="9" fillId="0" borderId="11" xfId="0" applyNumberFormat="1" applyFont="1" applyBorder="1"/>
    <xf numFmtId="0" fontId="9" fillId="7" borderId="40" xfId="0" applyFont="1" applyFill="1" applyBorder="1" applyAlignment="1">
      <alignment horizontal="left"/>
    </xf>
    <xf numFmtId="3" fontId="9" fillId="7" borderId="12" xfId="0" applyNumberFormat="1" applyFont="1" applyFill="1" applyBorder="1"/>
    <xf numFmtId="0" fontId="9" fillId="0" borderId="37" xfId="0" quotePrefix="1" applyFont="1" applyFill="1" applyBorder="1" applyAlignment="1">
      <alignment horizontal="left"/>
    </xf>
    <xf numFmtId="3" fontId="9" fillId="0" borderId="32" xfId="0" applyNumberFormat="1" applyFont="1" applyBorder="1"/>
    <xf numFmtId="3" fontId="9" fillId="0" borderId="30" xfId="0" applyNumberFormat="1" applyFont="1" applyBorder="1"/>
    <xf numFmtId="0" fontId="8" fillId="5" borderId="7" xfId="0" applyFont="1" applyFill="1" applyBorder="1" applyAlignment="1">
      <alignment vertical="center"/>
    </xf>
    <xf numFmtId="0" fontId="8" fillId="5" borderId="42" xfId="0" applyFont="1" applyFill="1" applyBorder="1" applyAlignment="1">
      <alignment vertical="center"/>
    </xf>
    <xf numFmtId="0" fontId="11" fillId="0" borderId="0" xfId="0" applyFont="1" applyAlignment="1">
      <alignment horizontal="center"/>
    </xf>
    <xf numFmtId="0" fontId="11" fillId="0" borderId="0" xfId="0" applyFont="1"/>
    <xf numFmtId="3" fontId="11" fillId="0" borderId="0" xfId="0" applyNumberFormat="1" applyFont="1"/>
    <xf numFmtId="0" fontId="12" fillId="0" borderId="0" xfId="0" applyFont="1"/>
    <xf numFmtId="0" fontId="8" fillId="0" borderId="49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3" fontId="8" fillId="6" borderId="4" xfId="0" applyNumberFormat="1" applyFont="1" applyFill="1" applyBorder="1" applyAlignment="1">
      <alignment horizontal="center" vertical="top" wrapText="1"/>
    </xf>
    <xf numFmtId="167" fontId="6" fillId="0" borderId="5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51" xfId="0" quotePrefix="1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2" xfId="0" quotePrefix="1" applyFont="1" applyBorder="1" applyAlignment="1">
      <alignment horizontal="left"/>
    </xf>
    <xf numFmtId="0" fontId="6" fillId="0" borderId="51" xfId="0" applyFont="1" applyBorder="1" applyAlignment="1">
      <alignment horizontal="center"/>
    </xf>
    <xf numFmtId="0" fontId="8" fillId="6" borderId="2" xfId="0" quotePrefix="1" applyFont="1" applyFill="1" applyBorder="1" applyAlignment="1">
      <alignment horizontal="left"/>
    </xf>
    <xf numFmtId="0" fontId="8" fillId="6" borderId="2" xfId="0" applyFont="1" applyFill="1" applyBorder="1" applyAlignment="1">
      <alignment horizontal="left"/>
    </xf>
    <xf numFmtId="3" fontId="6" fillId="0" borderId="32" xfId="0" applyNumberFormat="1" applyFont="1" applyBorder="1"/>
    <xf numFmtId="3" fontId="6" fillId="0" borderId="32" xfId="0" applyNumberFormat="1" applyFont="1" applyFill="1" applyBorder="1"/>
    <xf numFmtId="3" fontId="6" fillId="0" borderId="42" xfId="0" applyNumberFormat="1" applyFont="1" applyBorder="1"/>
    <xf numFmtId="3" fontId="8" fillId="0" borderId="43" xfId="0" applyNumberFormat="1" applyFont="1" applyBorder="1"/>
    <xf numFmtId="0" fontId="6" fillId="0" borderId="0" xfId="0" applyFont="1" applyAlignment="1">
      <alignment horizontal="center"/>
    </xf>
    <xf numFmtId="0" fontId="0" fillId="8" borderId="0" xfId="0" applyFill="1"/>
    <xf numFmtId="0" fontId="8" fillId="0" borderId="1" xfId="0" quotePrefix="1" applyFont="1" applyBorder="1" applyAlignment="1">
      <alignment horizontal="right"/>
    </xf>
    <xf numFmtId="0" fontId="9" fillId="0" borderId="43" xfId="0" applyFont="1" applyFill="1" applyBorder="1" applyAlignment="1">
      <alignment horizontal="right"/>
    </xf>
    <xf numFmtId="0" fontId="8" fillId="0" borderId="33" xfId="0" quotePrefix="1" applyFont="1" applyFill="1" applyBorder="1" applyAlignment="1">
      <alignment horizontal="left"/>
    </xf>
    <xf numFmtId="0" fontId="8" fillId="0" borderId="43" xfId="0" quotePrefix="1" applyFont="1" applyFill="1" applyBorder="1" applyAlignment="1">
      <alignment horizontal="left"/>
    </xf>
    <xf numFmtId="3" fontId="8" fillId="0" borderId="5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0" fillId="4" borderId="0" xfId="0" applyFill="1"/>
    <xf numFmtId="2" fontId="6" fillId="0" borderId="0" xfId="0" applyNumberFormat="1" applyFont="1"/>
    <xf numFmtId="0" fontId="0" fillId="0" borderId="0" xfId="0" quotePrefix="1"/>
    <xf numFmtId="0" fontId="5" fillId="0" borderId="0" xfId="0" applyFont="1"/>
    <xf numFmtId="9" fontId="0" fillId="2" borderId="49" xfId="0" applyNumberFormat="1" applyFill="1" applyBorder="1"/>
    <xf numFmtId="164" fontId="0" fillId="2" borderId="49" xfId="0" applyNumberFormat="1" applyFill="1" applyBorder="1"/>
    <xf numFmtId="0" fontId="0" fillId="9" borderId="0" xfId="0" applyFill="1"/>
    <xf numFmtId="0" fontId="14" fillId="9" borderId="0" xfId="0" applyFont="1" applyFill="1"/>
    <xf numFmtId="0" fontId="0" fillId="10" borderId="0" xfId="0" applyFill="1"/>
    <xf numFmtId="0" fontId="4" fillId="4" borderId="0" xfId="0" applyFont="1" applyFill="1"/>
    <xf numFmtId="0" fontId="0" fillId="9" borderId="0" xfId="0" applyFont="1" applyFill="1"/>
    <xf numFmtId="0" fontId="9" fillId="11" borderId="14" xfId="0" quotePrefix="1" applyFont="1" applyFill="1" applyBorder="1" applyAlignment="1">
      <alignment horizontal="left"/>
    </xf>
    <xf numFmtId="3" fontId="9" fillId="11" borderId="48" xfId="0" applyNumberFormat="1" applyFont="1" applyFill="1" applyBorder="1"/>
    <xf numFmtId="0" fontId="9" fillId="7" borderId="14" xfId="0" applyFont="1" applyFill="1" applyBorder="1" applyAlignment="1">
      <alignment horizontal="left"/>
    </xf>
    <xf numFmtId="1" fontId="6" fillId="0" borderId="0" xfId="0" applyNumberFormat="1" applyFont="1"/>
    <xf numFmtId="9" fontId="6" fillId="0" borderId="0" xfId="0" applyNumberFormat="1" applyFont="1"/>
    <xf numFmtId="9" fontId="0" fillId="4" borderId="50" xfId="0" applyNumberFormat="1" applyFill="1" applyBorder="1"/>
    <xf numFmtId="9" fontId="0" fillId="4" borderId="52" xfId="0" applyNumberFormat="1" applyFill="1" applyBorder="1"/>
    <xf numFmtId="9" fontId="0" fillId="4" borderId="49" xfId="0" applyNumberFormat="1" applyFill="1" applyBorder="1"/>
    <xf numFmtId="0" fontId="0" fillId="9" borderId="0" xfId="0" quotePrefix="1" applyFill="1"/>
    <xf numFmtId="9" fontId="0" fillId="10" borderId="0" xfId="1" applyFont="1" applyFill="1"/>
    <xf numFmtId="10" fontId="0" fillId="10" borderId="0" xfId="1" applyNumberFormat="1" applyFont="1" applyFill="1"/>
    <xf numFmtId="2" fontId="0" fillId="4" borderId="0" xfId="0" applyNumberFormat="1" applyFill="1"/>
    <xf numFmtId="168" fontId="0" fillId="2" borderId="49" xfId="0" applyNumberFormat="1" applyFill="1" applyBorder="1"/>
    <xf numFmtId="1" fontId="0" fillId="2" borderId="49" xfId="0" applyNumberFormat="1" applyFill="1" applyBorder="1"/>
    <xf numFmtId="0" fontId="0" fillId="9" borderId="0" xfId="0" applyFill="1" applyBorder="1"/>
    <xf numFmtId="0" fontId="0" fillId="9" borderId="0" xfId="0" applyFont="1" applyFill="1" applyBorder="1"/>
    <xf numFmtId="0" fontId="16" fillId="0" borderId="0" xfId="0" applyFont="1" applyAlignment="1">
      <alignment horizontal="center"/>
    </xf>
    <xf numFmtId="0" fontId="17" fillId="0" borderId="0" xfId="0" applyFont="1"/>
    <xf numFmtId="3" fontId="17" fillId="0" borderId="0" xfId="0" applyNumberFormat="1" applyFont="1"/>
    <xf numFmtId="0" fontId="18" fillId="0" borderId="0" xfId="0" applyFont="1"/>
    <xf numFmtId="9" fontId="6" fillId="0" borderId="0" xfId="1" applyFont="1"/>
    <xf numFmtId="0" fontId="20" fillId="10" borderId="0" xfId="0" applyFont="1" applyFill="1"/>
    <xf numFmtId="0" fontId="20" fillId="10" borderId="0" xfId="0" applyFont="1" applyFill="1" applyAlignment="1">
      <alignment horizontal="right"/>
    </xf>
    <xf numFmtId="9" fontId="20" fillId="10" borderId="0" xfId="0" applyNumberFormat="1" applyFont="1" applyFill="1"/>
    <xf numFmtId="3" fontId="20" fillId="10" borderId="0" xfId="0" applyNumberFormat="1" applyFont="1" applyFill="1"/>
    <xf numFmtId="2" fontId="4" fillId="4" borderId="0" xfId="0" applyNumberFormat="1" applyFont="1" applyFill="1"/>
    <xf numFmtId="0" fontId="14" fillId="10" borderId="0" xfId="0" applyFont="1" applyFill="1"/>
    <xf numFmtId="0" fontId="14" fillId="9" borderId="0" xfId="0" applyFont="1" applyFill="1" applyBorder="1"/>
    <xf numFmtId="170" fontId="6" fillId="0" borderId="0" xfId="0" applyNumberFormat="1" applyFont="1"/>
    <xf numFmtId="0" fontId="14" fillId="3" borderId="0" xfId="0" applyFont="1" applyFill="1"/>
    <xf numFmtId="0" fontId="5" fillId="9" borderId="0" xfId="0" applyFont="1" applyFill="1"/>
    <xf numFmtId="0" fontId="0" fillId="9" borderId="0" xfId="0" applyFill="1" applyAlignment="1">
      <alignment wrapText="1"/>
    </xf>
    <xf numFmtId="0" fontId="19" fillId="12" borderId="54" xfId="0" applyFont="1" applyFill="1" applyBorder="1"/>
    <xf numFmtId="0" fontId="19" fillId="12" borderId="55" xfId="0" applyFont="1" applyFill="1" applyBorder="1" applyAlignment="1">
      <alignment horizontal="right"/>
    </xf>
    <xf numFmtId="0" fontId="15" fillId="12" borderId="55" xfId="0" applyFont="1" applyFill="1" applyBorder="1"/>
    <xf numFmtId="0" fontId="10" fillId="12" borderId="40" xfId="0" applyFont="1" applyFill="1" applyBorder="1"/>
    <xf numFmtId="3" fontId="10" fillId="12" borderId="0" xfId="0" applyNumberFormat="1" applyFont="1" applyFill="1" applyBorder="1"/>
    <xf numFmtId="0" fontId="0" fillId="12" borderId="0" xfId="0" applyFont="1" applyFill="1" applyBorder="1"/>
    <xf numFmtId="3" fontId="10" fillId="12" borderId="12" xfId="0" applyNumberFormat="1" applyFont="1" applyFill="1" applyBorder="1"/>
    <xf numFmtId="0" fontId="0" fillId="12" borderId="53" xfId="0" applyFont="1" applyFill="1" applyBorder="1"/>
    <xf numFmtId="3" fontId="10" fillId="12" borderId="56" xfId="0" applyNumberFormat="1" applyFont="1" applyFill="1" applyBorder="1"/>
    <xf numFmtId="0" fontId="10" fillId="12" borderId="44" xfId="0" applyFont="1" applyFill="1" applyBorder="1"/>
    <xf numFmtId="3" fontId="10" fillId="12" borderId="22" xfId="0" applyNumberFormat="1" applyFont="1" applyFill="1" applyBorder="1"/>
    <xf numFmtId="0" fontId="0" fillId="12" borderId="22" xfId="0" applyFont="1" applyFill="1" applyBorder="1"/>
    <xf numFmtId="3" fontId="14" fillId="12" borderId="21" xfId="0" applyNumberFormat="1" applyFont="1" applyFill="1" applyBorder="1"/>
    <xf numFmtId="0" fontId="14" fillId="12" borderId="54" xfId="0" applyFont="1" applyFill="1" applyBorder="1"/>
    <xf numFmtId="0" fontId="0" fillId="12" borderId="55" xfId="0" applyFill="1" applyBorder="1"/>
    <xf numFmtId="0" fontId="21" fillId="12" borderId="55" xfId="0" applyFont="1" applyFill="1" applyBorder="1"/>
    <xf numFmtId="0" fontId="21" fillId="12" borderId="48" xfId="0" applyFont="1" applyFill="1" applyBorder="1"/>
    <xf numFmtId="0" fontId="23" fillId="12" borderId="40" xfId="0" applyFont="1" applyFill="1" applyBorder="1"/>
    <xf numFmtId="0" fontId="22" fillId="12" borderId="0" xfId="0" applyFont="1" applyFill="1" applyBorder="1"/>
    <xf numFmtId="0" fontId="21" fillId="12" borderId="0" xfId="0" applyFont="1" applyFill="1" applyBorder="1"/>
    <xf numFmtId="0" fontId="21" fillId="12" borderId="12" xfId="0" applyFont="1" applyFill="1" applyBorder="1"/>
    <xf numFmtId="0" fontId="21" fillId="12" borderId="40" xfId="0" applyFont="1" applyFill="1" applyBorder="1"/>
    <xf numFmtId="9" fontId="21" fillId="12" borderId="0" xfId="0" applyNumberFormat="1" applyFont="1" applyFill="1" applyBorder="1"/>
    <xf numFmtId="0" fontId="24" fillId="12" borderId="0" xfId="0" applyFont="1" applyFill="1" applyBorder="1"/>
    <xf numFmtId="3" fontId="21" fillId="12" borderId="0" xfId="0" applyNumberFormat="1" applyFont="1" applyFill="1" applyBorder="1"/>
    <xf numFmtId="169" fontId="21" fillId="12" borderId="0" xfId="0" applyNumberFormat="1" applyFont="1" applyFill="1" applyBorder="1"/>
    <xf numFmtId="0" fontId="21" fillId="12" borderId="0" xfId="0" quotePrefix="1" applyFont="1" applyFill="1" applyBorder="1"/>
    <xf numFmtId="0" fontId="21" fillId="12" borderId="44" xfId="0" applyFont="1" applyFill="1" applyBorder="1"/>
    <xf numFmtId="0" fontId="21" fillId="12" borderId="22" xfId="0" applyFont="1" applyFill="1" applyBorder="1"/>
    <xf numFmtId="9" fontId="21" fillId="12" borderId="22" xfId="0" applyNumberFormat="1" applyFont="1" applyFill="1" applyBorder="1"/>
    <xf numFmtId="0" fontId="21" fillId="12" borderId="21" xfId="0" applyFont="1" applyFill="1" applyBorder="1"/>
    <xf numFmtId="164" fontId="21" fillId="12" borderId="0" xfId="0" applyNumberFormat="1" applyFont="1" applyFill="1" applyBorder="1"/>
    <xf numFmtId="0" fontId="15" fillId="0" borderId="0" xfId="0" applyFont="1" applyAlignment="1">
      <alignment horizontal="right"/>
    </xf>
    <xf numFmtId="0" fontId="0" fillId="10" borderId="0" xfId="0" applyFill="1" applyAlignment="1">
      <alignment horizontal="left" indent="2"/>
    </xf>
    <xf numFmtId="0" fontId="10" fillId="10" borderId="0" xfId="0" applyFont="1" applyFill="1" applyAlignment="1">
      <alignment horizontal="right"/>
    </xf>
    <xf numFmtId="3" fontId="10" fillId="10" borderId="0" xfId="0" applyNumberFormat="1" applyFont="1" applyFill="1" applyAlignment="1">
      <alignment horizontal="center" wrapText="1"/>
    </xf>
    <xf numFmtId="3" fontId="10" fillId="10" borderId="0" xfId="0" applyNumberFormat="1" applyFont="1" applyFill="1" applyAlignment="1">
      <alignment horizontal="right"/>
    </xf>
    <xf numFmtId="0" fontId="14" fillId="12" borderId="22" xfId="0" applyFont="1" applyFill="1" applyBorder="1" applyAlignment="1">
      <alignment horizontal="left"/>
    </xf>
    <xf numFmtId="0" fontId="25" fillId="12" borderId="55" xfId="0" applyFont="1" applyFill="1" applyBorder="1" applyAlignment="1">
      <alignment horizontal="left"/>
    </xf>
    <xf numFmtId="0" fontId="0" fillId="12" borderId="55" xfId="0" applyFill="1" applyBorder="1" applyAlignment="1">
      <alignment horizontal="left"/>
    </xf>
    <xf numFmtId="0" fontId="0" fillId="12" borderId="0" xfId="0" applyFill="1" applyBorder="1"/>
    <xf numFmtId="0" fontId="0" fillId="12" borderId="22" xfId="0" applyFill="1" applyBorder="1"/>
    <xf numFmtId="3" fontId="10" fillId="12" borderId="22" xfId="0" applyNumberFormat="1" applyFont="1" applyFill="1" applyBorder="1" applyAlignment="1">
      <alignment horizontal="center"/>
    </xf>
    <xf numFmtId="0" fontId="19" fillId="12" borderId="55" xfId="0" applyFont="1" applyFill="1" applyBorder="1" applyAlignment="1">
      <alignment horizontal="center"/>
    </xf>
    <xf numFmtId="10" fontId="4" fillId="2" borderId="1" xfId="1" applyNumberFormat="1" applyFont="1" applyFill="1" applyBorder="1"/>
    <xf numFmtId="10" fontId="4" fillId="2" borderId="2" xfId="1" applyNumberFormat="1" applyFont="1" applyFill="1" applyBorder="1"/>
    <xf numFmtId="10" fontId="4" fillId="2" borderId="57" xfId="1" applyNumberFormat="1" applyFont="1" applyFill="1" applyBorder="1"/>
    <xf numFmtId="168" fontId="0" fillId="0" borderId="0" xfId="0" applyNumberFormat="1"/>
    <xf numFmtId="0" fontId="19" fillId="12" borderId="40" xfId="0" applyFont="1" applyFill="1" applyBorder="1"/>
    <xf numFmtId="0" fontId="19" fillId="12" borderId="0" xfId="0" applyFont="1" applyFill="1" applyBorder="1" applyAlignment="1">
      <alignment horizontal="right"/>
    </xf>
    <xf numFmtId="0" fontId="15" fillId="12" borderId="0" xfId="0" applyFont="1" applyFill="1" applyBorder="1"/>
    <xf numFmtId="0" fontId="19" fillId="12" borderId="0" xfId="0" applyFont="1" applyFill="1" applyBorder="1" applyAlignment="1">
      <alignment horizontal="center"/>
    </xf>
    <xf numFmtId="0" fontId="0" fillId="12" borderId="0" xfId="0" applyFill="1" applyBorder="1" applyAlignment="1">
      <alignment horizontal="left"/>
    </xf>
    <xf numFmtId="0" fontId="21" fillId="12" borderId="0" xfId="0" applyFont="1" applyFill="1" applyBorder="1" applyAlignment="1">
      <alignment horizontal="left" indent="1"/>
    </xf>
    <xf numFmtId="0" fontId="21" fillId="12" borderId="22" xfId="0" applyFont="1" applyFill="1" applyBorder="1" applyAlignment="1">
      <alignment horizontal="left" indent="1"/>
    </xf>
    <xf numFmtId="168" fontId="21" fillId="12" borderId="22" xfId="0" applyNumberFormat="1" applyFont="1" applyFill="1" applyBorder="1"/>
    <xf numFmtId="10" fontId="6" fillId="0" borderId="0" xfId="1" applyNumberFormat="1" applyFont="1"/>
    <xf numFmtId="10" fontId="0" fillId="0" borderId="0" xfId="0" applyNumberFormat="1"/>
    <xf numFmtId="164" fontId="0" fillId="0" borderId="0" xfId="1" applyNumberFormat="1" applyFont="1"/>
    <xf numFmtId="3" fontId="10" fillId="0" borderId="0" xfId="0" applyNumberFormat="1" applyFont="1" applyBorder="1"/>
    <xf numFmtId="3" fontId="6" fillId="0" borderId="0" xfId="0" applyNumberFormat="1" applyFont="1" applyBorder="1"/>
    <xf numFmtId="3" fontId="6" fillId="0" borderId="0" xfId="0" applyNumberFormat="1" applyFont="1" applyFill="1" applyBorder="1"/>
    <xf numFmtId="3" fontId="10" fillId="0" borderId="0" xfId="0" applyNumberFormat="1" applyFont="1" applyFill="1" applyBorder="1"/>
    <xf numFmtId="3" fontId="9" fillId="0" borderId="0" xfId="0" applyNumberFormat="1" applyFont="1" applyFill="1" applyBorder="1"/>
    <xf numFmtId="0" fontId="0" fillId="0" borderId="0" xfId="0" applyAlignment="1"/>
    <xf numFmtId="10" fontId="6" fillId="0" borderId="0" xfId="0" applyNumberFormat="1" applyFont="1"/>
    <xf numFmtId="0" fontId="8" fillId="9" borderId="17" xfId="0" applyFont="1" applyFill="1" applyBorder="1" applyAlignment="1">
      <alignment horizontal="left"/>
    </xf>
    <xf numFmtId="3" fontId="10" fillId="9" borderId="18" xfId="0" applyNumberFormat="1" applyFont="1" applyFill="1" applyBorder="1"/>
    <xf numFmtId="3" fontId="10" fillId="9" borderId="0" xfId="0" applyNumberFormat="1" applyFont="1" applyFill="1" applyBorder="1"/>
    <xf numFmtId="0" fontId="8" fillId="9" borderId="22" xfId="0" applyFont="1" applyFill="1" applyBorder="1" applyAlignment="1">
      <alignment horizontal="left"/>
    </xf>
    <xf numFmtId="3" fontId="10" fillId="9" borderId="23" xfId="0" applyNumberFormat="1" applyFont="1" applyFill="1" applyBorder="1"/>
    <xf numFmtId="0" fontId="9" fillId="9" borderId="0" xfId="0" applyFont="1" applyFill="1" applyBorder="1" applyAlignment="1">
      <alignment horizontal="left"/>
    </xf>
    <xf numFmtId="3" fontId="6" fillId="9" borderId="13" xfId="0" applyNumberFormat="1" applyFont="1" applyFill="1" applyBorder="1"/>
    <xf numFmtId="3" fontId="6" fillId="9" borderId="0" xfId="0" applyNumberFormat="1" applyFont="1" applyFill="1" applyBorder="1"/>
    <xf numFmtId="3" fontId="9" fillId="9" borderId="13" xfId="0" applyNumberFormat="1" applyFont="1" applyFill="1" applyBorder="1"/>
    <xf numFmtId="3" fontId="9" fillId="9" borderId="0" xfId="0" applyNumberFormat="1" applyFont="1" applyFill="1" applyBorder="1"/>
    <xf numFmtId="3" fontId="8" fillId="9" borderId="23" xfId="0" applyNumberFormat="1" applyFont="1" applyFill="1" applyBorder="1"/>
    <xf numFmtId="3" fontId="8" fillId="9" borderId="0" xfId="0" applyNumberFormat="1" applyFont="1" applyFill="1" applyBorder="1"/>
    <xf numFmtId="0" fontId="8" fillId="9" borderId="27" xfId="0" applyFont="1" applyFill="1" applyBorder="1" applyAlignment="1">
      <alignment horizontal="left"/>
    </xf>
    <xf numFmtId="3" fontId="8" fillId="9" borderId="28" xfId="0" applyNumberFormat="1" applyFont="1" applyFill="1" applyBorder="1"/>
    <xf numFmtId="0" fontId="14" fillId="9" borderId="18" xfId="0" applyFont="1" applyFill="1" applyBorder="1"/>
    <xf numFmtId="3" fontId="8" fillId="9" borderId="18" xfId="0" applyNumberFormat="1" applyFont="1" applyFill="1" applyBorder="1"/>
    <xf numFmtId="164" fontId="0" fillId="9" borderId="18" xfId="1" applyNumberFormat="1" applyFont="1" applyFill="1" applyBorder="1"/>
    <xf numFmtId="0" fontId="14" fillId="9" borderId="23" xfId="0" applyFont="1" applyFill="1" applyBorder="1"/>
    <xf numFmtId="0" fontId="14" fillId="3" borderId="18" xfId="0" applyFont="1" applyFill="1" applyBorder="1"/>
    <xf numFmtId="0" fontId="0" fillId="3" borderId="18" xfId="0" applyFill="1" applyBorder="1"/>
    <xf numFmtId="0" fontId="15" fillId="3" borderId="18" xfId="0" applyFont="1" applyFill="1" applyBorder="1" applyAlignment="1">
      <alignment horizontal="left"/>
    </xf>
    <xf numFmtId="0" fontId="15" fillId="3" borderId="18" xfId="0" applyFont="1" applyFill="1" applyBorder="1"/>
    <xf numFmtId="0" fontId="0" fillId="3" borderId="18" xfId="0" applyFill="1" applyBorder="1" applyAlignment="1">
      <alignment horizontal="center" wrapText="1"/>
    </xf>
    <xf numFmtId="0" fontId="15" fillId="3" borderId="16" xfId="0" applyFont="1" applyFill="1" applyBorder="1"/>
    <xf numFmtId="0" fontId="0" fillId="9" borderId="16" xfId="0" applyFill="1" applyBorder="1"/>
    <xf numFmtId="0" fontId="8" fillId="9" borderId="18" xfId="0" applyFont="1" applyFill="1" applyBorder="1" applyAlignment="1">
      <alignment horizontal="left"/>
    </xf>
    <xf numFmtId="0" fontId="8" fillId="9" borderId="23" xfId="0" applyFont="1" applyFill="1" applyBorder="1" applyAlignment="1">
      <alignment horizontal="left"/>
    </xf>
    <xf numFmtId="0" fontId="9" fillId="9" borderId="13" xfId="0" applyFont="1" applyFill="1" applyBorder="1" applyAlignment="1">
      <alignment horizontal="left"/>
    </xf>
    <xf numFmtId="0" fontId="8" fillId="9" borderId="28" xfId="0" applyFont="1" applyFill="1" applyBorder="1" applyAlignment="1">
      <alignment horizontal="left"/>
    </xf>
    <xf numFmtId="3" fontId="8" fillId="0" borderId="18" xfId="0" applyNumberFormat="1" applyFont="1" applyFill="1" applyBorder="1"/>
    <xf numFmtId="0" fontId="8" fillId="13" borderId="49" xfId="0" applyFont="1" applyFill="1" applyBorder="1" applyAlignment="1">
      <alignment horizontal="center"/>
    </xf>
    <xf numFmtId="0" fontId="8" fillId="13" borderId="2" xfId="0" quotePrefix="1" applyFont="1" applyFill="1" applyBorder="1" applyAlignment="1">
      <alignment horizontal="left"/>
    </xf>
    <xf numFmtId="0" fontId="8" fillId="13" borderId="2" xfId="0" applyFont="1" applyFill="1" applyBorder="1" applyAlignment="1">
      <alignment horizontal="left"/>
    </xf>
    <xf numFmtId="3" fontId="8" fillId="13" borderId="4" xfId="0" applyNumberFormat="1" applyFont="1" applyFill="1" applyBorder="1"/>
    <xf numFmtId="0" fontId="8" fillId="9" borderId="2" xfId="0" quotePrefix="1" applyFont="1" applyFill="1" applyBorder="1" applyAlignment="1">
      <alignment horizontal="left"/>
    </xf>
    <xf numFmtId="3" fontId="10" fillId="12" borderId="0" xfId="0" applyNumberFormat="1" applyFont="1" applyFill="1" applyBorder="1" applyAlignment="1">
      <alignment horizontal="right"/>
    </xf>
    <xf numFmtId="0" fontId="27" fillId="0" borderId="0" xfId="0" applyFont="1"/>
    <xf numFmtId="10" fontId="27" fillId="0" borderId="0" xfId="0" applyNumberFormat="1" applyFont="1"/>
    <xf numFmtId="164" fontId="6" fillId="0" borderId="0" xfId="1" applyNumberFormat="1" applyFont="1"/>
    <xf numFmtId="3" fontId="9" fillId="9" borderId="40" xfId="0" applyNumberFormat="1" applyFont="1" applyFill="1" applyBorder="1"/>
    <xf numFmtId="3" fontId="6" fillId="9" borderId="40" xfId="0" applyNumberFormat="1" applyFont="1" applyFill="1" applyBorder="1"/>
    <xf numFmtId="3" fontId="9" fillId="9" borderId="12" xfId="0" applyNumberFormat="1" applyFont="1" applyFill="1" applyBorder="1"/>
    <xf numFmtId="3" fontId="6" fillId="9" borderId="12" xfId="0" applyNumberFormat="1" applyFont="1" applyFill="1" applyBorder="1"/>
    <xf numFmtId="3" fontId="10" fillId="9" borderId="11" xfId="0" applyNumberFormat="1" applyFont="1" applyFill="1" applyBorder="1"/>
    <xf numFmtId="3" fontId="9" fillId="9" borderId="11" xfId="0" applyNumberFormat="1" applyFont="1" applyFill="1" applyBorder="1"/>
    <xf numFmtId="3" fontId="6" fillId="9" borderId="23" xfId="0" applyNumberFormat="1" applyFont="1" applyFill="1" applyBorder="1"/>
    <xf numFmtId="0" fontId="6" fillId="10" borderId="0" xfId="0" applyFont="1" applyFill="1"/>
    <xf numFmtId="3" fontId="6" fillId="10" borderId="0" xfId="0" applyNumberFormat="1" applyFont="1" applyFill="1"/>
    <xf numFmtId="41" fontId="6" fillId="10" borderId="0" xfId="0" applyNumberFormat="1" applyFont="1" applyFill="1"/>
    <xf numFmtId="0" fontId="0" fillId="12" borderId="48" xfId="0" applyFont="1" applyFill="1" applyBorder="1"/>
    <xf numFmtId="0" fontId="10" fillId="12" borderId="0" xfId="0" applyFont="1" applyFill="1" applyBorder="1"/>
    <xf numFmtId="0" fontId="0" fillId="12" borderId="18" xfId="0" applyFont="1" applyFill="1" applyBorder="1" applyAlignment="1">
      <alignment horizontal="right"/>
    </xf>
    <xf numFmtId="0" fontId="0" fillId="12" borderId="18" xfId="0" applyFont="1" applyFill="1" applyBorder="1"/>
    <xf numFmtId="3" fontId="0" fillId="12" borderId="18" xfId="0" applyNumberFormat="1" applyFont="1" applyFill="1" applyBorder="1"/>
    <xf numFmtId="0" fontId="10" fillId="12" borderId="53" xfId="0" applyFont="1" applyFill="1" applyBorder="1"/>
    <xf numFmtId="0" fontId="21" fillId="9" borderId="0" xfId="0" applyFont="1" applyFill="1"/>
    <xf numFmtId="0" fontId="0" fillId="12" borderId="11" xfId="0" applyFont="1" applyFill="1" applyBorder="1"/>
    <xf numFmtId="0" fontId="0" fillId="12" borderId="23" xfId="0" applyFont="1" applyFill="1" applyBorder="1"/>
    <xf numFmtId="0" fontId="0" fillId="12" borderId="21" xfId="0" applyFont="1" applyFill="1" applyBorder="1"/>
    <xf numFmtId="0" fontId="0" fillId="12" borderId="16" xfId="0" applyFont="1" applyFill="1" applyBorder="1"/>
    <xf numFmtId="0" fontId="28" fillId="12" borderId="23" xfId="0" applyFont="1" applyFill="1" applyBorder="1" applyAlignment="1">
      <alignment horizontal="left" vertical="center"/>
    </xf>
    <xf numFmtId="164" fontId="0" fillId="12" borderId="23" xfId="1" applyNumberFormat="1" applyFont="1" applyFill="1" applyBorder="1"/>
    <xf numFmtId="10" fontId="0" fillId="12" borderId="18" xfId="0" applyNumberFormat="1" applyFont="1" applyFill="1" applyBorder="1"/>
    <xf numFmtId="0" fontId="28" fillId="12" borderId="18" xfId="0" applyFont="1" applyFill="1" applyBorder="1" applyAlignment="1">
      <alignment horizontal="left" vertical="center"/>
    </xf>
    <xf numFmtId="3" fontId="10" fillId="12" borderId="0" xfId="0" applyNumberFormat="1" applyFont="1" applyFill="1" applyBorder="1" applyAlignment="1">
      <alignment horizontal="left"/>
    </xf>
    <xf numFmtId="3" fontId="0" fillId="9" borderId="0" xfId="0" applyNumberFormat="1" applyFill="1"/>
    <xf numFmtId="0" fontId="0" fillId="12" borderId="0" xfId="0" applyFill="1"/>
    <xf numFmtId="0" fontId="29" fillId="12" borderId="0" xfId="0" applyFont="1" applyFill="1"/>
    <xf numFmtId="0" fontId="30" fillId="12" borderId="0" xfId="0" applyFont="1" applyFill="1"/>
    <xf numFmtId="0" fontId="15" fillId="12" borderId="0" xfId="0" applyFont="1" applyFill="1"/>
    <xf numFmtId="0" fontId="31" fillId="12" borderId="0" xfId="0" applyFont="1" applyFill="1"/>
    <xf numFmtId="0" fontId="32" fillId="12" borderId="0" xfId="0" applyFont="1" applyFill="1"/>
    <xf numFmtId="0" fontId="23" fillId="9" borderId="0" xfId="0" applyFont="1" applyFill="1" applyBorder="1" applyAlignment="1">
      <alignment horizontal="left" wrapText="1"/>
    </xf>
    <xf numFmtId="0" fontId="0" fillId="12" borderId="17" xfId="0" applyFont="1" applyFill="1" applyBorder="1" applyAlignment="1">
      <alignment horizontal="center"/>
    </xf>
    <xf numFmtId="0" fontId="0" fillId="12" borderId="16" xfId="0" applyFont="1" applyFill="1" applyBorder="1" applyAlignment="1">
      <alignment horizontal="center"/>
    </xf>
    <xf numFmtId="0" fontId="0" fillId="12" borderId="47" xfId="0" applyFont="1" applyFill="1" applyBorder="1" applyAlignment="1">
      <alignment horizontal="left"/>
    </xf>
    <xf numFmtId="0" fontId="0" fillId="12" borderId="17" xfId="0" applyFont="1" applyFill="1" applyBorder="1" applyAlignment="1">
      <alignment horizontal="left"/>
    </xf>
    <xf numFmtId="0" fontId="0" fillId="12" borderId="16" xfId="0" applyFont="1" applyFill="1" applyBorder="1" applyAlignment="1">
      <alignment horizontal="left"/>
    </xf>
  </cellXfs>
  <cellStyles count="3">
    <cellStyle name="Normál" xfId="0" builtinId="0"/>
    <cellStyle name="Százalék" xfId="1" builtinId="5"/>
    <cellStyle name="Százalék 2" xfId="2"/>
  </cellStyles>
  <dxfs count="0"/>
  <tableStyles count="0" defaultTableStyle="TableStyleMedium2" defaultPivotStyle="PivotStyleLight16"/>
  <colors>
    <mruColors>
      <color rgb="FFFAD91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hu-HU" sz="1600"/>
              <a:t>A tulajdonosi finanszírozási pozíció változása</a:t>
            </a:r>
            <a:r>
              <a:rPr lang="hu-HU" sz="1600" baseline="0"/>
              <a:t> és a</a:t>
            </a:r>
            <a:r>
              <a:rPr lang="hu-HU" sz="1600"/>
              <a:t>z</a:t>
            </a:r>
            <a:r>
              <a:rPr lang="hu-HU" sz="1600" baseline="0"/>
              <a:t> éves kumulált jelenérték alakulása 5%-os reál diszkontráta mellett (értékek millió euróban)</a:t>
            </a:r>
            <a:endParaRPr lang="hu-HU" sz="1600"/>
          </a:p>
        </c:rich>
      </c:tx>
      <c:layout>
        <c:manualLayout>
          <c:xMode val="edge"/>
          <c:yMode val="edge"/>
          <c:x val="0.12006696592832437"/>
          <c:y val="1.2386275549753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880662243894014"/>
          <c:y val="0.20088434033230609"/>
          <c:w val="0.79820087325532918"/>
          <c:h val="0.54877585169078014"/>
        </c:manualLayout>
      </c:layout>
      <c:areaChart>
        <c:grouping val="stacked"/>
        <c:varyColors val="0"/>
        <c:ser>
          <c:idx val="2"/>
          <c:order val="0"/>
          <c:tx>
            <c:strRef>
              <c:f>'Pü. kimutatások'!$B$160:$C$160</c:f>
              <c:strCache>
                <c:ptCount val="1"/>
                <c:pt idx="0">
                  <c:v>Kumulált tőkeemelés/osztalék</c:v>
                </c:pt>
              </c:strCache>
            </c:strRef>
          </c:tx>
          <c:spPr>
            <a:solidFill>
              <a:srgbClr val="0070C0"/>
            </a:solidFill>
          </c:spPr>
          <c:cat>
            <c:numRef>
              <c:f>'Pü. kimutatások'!$D$157:$BV$157</c:f>
              <c:numCache>
                <c:formatCode>0</c:formatCode>
                <c:ptCount val="7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  <c:pt idx="70">
                  <c:v>2085</c:v>
                </c:pt>
              </c:numCache>
            </c:numRef>
          </c:cat>
          <c:val>
            <c:numRef>
              <c:f>'Pü. kimutatások'!$D$160:$BV$160</c:f>
              <c:numCache>
                <c:formatCode>#,##0</c:formatCode>
                <c:ptCount val="71"/>
                <c:pt idx="0">
                  <c:v>25</c:v>
                </c:pt>
                <c:pt idx="1">
                  <c:v>85.741929004766575</c:v>
                </c:pt>
                <c:pt idx="2">
                  <c:v>168.68869413638546</c:v>
                </c:pt>
                <c:pt idx="3">
                  <c:v>629.8263790296719</c:v>
                </c:pt>
                <c:pt idx="4">
                  <c:v>944.82637902967178</c:v>
                </c:pt>
                <c:pt idx="5">
                  <c:v>1269.8263790296719</c:v>
                </c:pt>
                <c:pt idx="6">
                  <c:v>1544.8263790296719</c:v>
                </c:pt>
                <c:pt idx="7">
                  <c:v>1857.3263790296719</c:v>
                </c:pt>
                <c:pt idx="8">
                  <c:v>2164.8263790296719</c:v>
                </c:pt>
                <c:pt idx="9">
                  <c:v>2474.8263790296719</c:v>
                </c:pt>
                <c:pt idx="10">
                  <c:v>2584.8263790296714</c:v>
                </c:pt>
                <c:pt idx="11">
                  <c:v>3238.0482823967741</c:v>
                </c:pt>
                <c:pt idx="12">
                  <c:v>3833.1696768146121</c:v>
                </c:pt>
                <c:pt idx="13">
                  <c:v>4406.3593533288404</c:v>
                </c:pt>
                <c:pt idx="14">
                  <c:v>4948.7638035622131</c:v>
                </c:pt>
                <c:pt idx="15">
                  <c:v>5460.2622056422524</c:v>
                </c:pt>
                <c:pt idx="16">
                  <c:v>5940.7319253683982</c:v>
                </c:pt>
                <c:pt idx="17">
                  <c:v>6390.0484890270818</c:v>
                </c:pt>
                <c:pt idx="18">
                  <c:v>6808.0855557990326</c:v>
                </c:pt>
                <c:pt idx="19">
                  <c:v>7228.4493618023753</c:v>
                </c:pt>
                <c:pt idx="20">
                  <c:v>7532.9919590075269</c:v>
                </c:pt>
                <c:pt idx="21">
                  <c:v>7816.3634160690099</c:v>
                </c:pt>
                <c:pt idx="22">
                  <c:v>8070.5142260423154</c:v>
                </c:pt>
                <c:pt idx="23">
                  <c:v>8295.2899705254695</c:v>
                </c:pt>
                <c:pt idx="24">
                  <c:v>8490.5339148404673</c:v>
                </c:pt>
                <c:pt idx="25">
                  <c:v>8656.0869732891333</c:v>
                </c:pt>
                <c:pt idx="26">
                  <c:v>8802.7736987325425</c:v>
                </c:pt>
                <c:pt idx="27">
                  <c:v>8920.9969672936277</c:v>
                </c:pt>
                <c:pt idx="28">
                  <c:v>9010.5904264980345</c:v>
                </c:pt>
                <c:pt idx="29">
                  <c:v>9071.3852285842986</c:v>
                </c:pt>
                <c:pt idx="30">
                  <c:v>9103.209993074528</c:v>
                </c:pt>
                <c:pt idx="31">
                  <c:v>9105.8907687836636</c:v>
                </c:pt>
                <c:pt idx="32">
                  <c:v>9105.8907687836636</c:v>
                </c:pt>
                <c:pt idx="33">
                  <c:v>9105.8907687836636</c:v>
                </c:pt>
                <c:pt idx="34">
                  <c:v>9105.8907687836636</c:v>
                </c:pt>
                <c:pt idx="35">
                  <c:v>9105.8907687836636</c:v>
                </c:pt>
                <c:pt idx="36">
                  <c:v>9105.8907687836636</c:v>
                </c:pt>
                <c:pt idx="37">
                  <c:v>9105.8907687836636</c:v>
                </c:pt>
                <c:pt idx="38">
                  <c:v>9105.8907687836636</c:v>
                </c:pt>
                <c:pt idx="39">
                  <c:v>9105.8907687836636</c:v>
                </c:pt>
                <c:pt idx="40">
                  <c:v>9105.8907687836636</c:v>
                </c:pt>
                <c:pt idx="41">
                  <c:v>8777.5439450204703</c:v>
                </c:pt>
                <c:pt idx="42">
                  <c:v>8422.849543151222</c:v>
                </c:pt>
                <c:pt idx="43">
                  <c:v>8041.3163399103432</c:v>
                </c:pt>
                <c:pt idx="44">
                  <c:v>7632.4444357355178</c:v>
                </c:pt>
                <c:pt idx="45">
                  <c:v>7195.7251068049354</c:v>
                </c:pt>
                <c:pt idx="46">
                  <c:v>6730.6406546123662</c:v>
                </c:pt>
                <c:pt idx="47">
                  <c:v>6240.5025436945862</c:v>
                </c:pt>
                <c:pt idx="48">
                  <c:v>5730.8879514407399</c:v>
                </c:pt>
                <c:pt idx="49">
                  <c:v>5201.5199556625194</c:v>
                </c:pt>
                <c:pt idx="50">
                  <c:v>4652.1175833431944</c:v>
                </c:pt>
                <c:pt idx="51">
                  <c:v>4082.3957505720596</c:v>
                </c:pt>
                <c:pt idx="52">
                  <c:v>3492.0652015826126</c:v>
                </c:pt>
                <c:pt idx="53">
                  <c:v>2880.8324468810488</c:v>
                </c:pt>
                <c:pt idx="54">
                  <c:v>2248.3997004514658</c:v>
                </c:pt>
                <c:pt idx="55">
                  <c:v>1594.4648160239547</c:v>
                </c:pt>
                <c:pt idx="56">
                  <c:v>918.72122239155749</c:v>
                </c:pt>
                <c:pt idx="57">
                  <c:v>220.8578577618556</c:v>
                </c:pt>
                <c:pt idx="58">
                  <c:v>-499.44089687126154</c:v>
                </c:pt>
                <c:pt idx="59">
                  <c:v>-1242.495285350305</c:v>
                </c:pt>
                <c:pt idx="60">
                  <c:v>-2008.6302449862615</c:v>
                </c:pt>
                <c:pt idx="61">
                  <c:v>-2851.6605277615308</c:v>
                </c:pt>
                <c:pt idx="62">
                  <c:v>-3716.5689237590373</c:v>
                </c:pt>
                <c:pt idx="63">
                  <c:v>-4603.6822437676337</c:v>
                </c:pt>
                <c:pt idx="64">
                  <c:v>-5513.3321915308234</c:v>
                </c:pt>
                <c:pt idx="65">
                  <c:v>-6445.8554370787861</c:v>
                </c:pt>
                <c:pt idx="66">
                  <c:v>-7503.7123002412864</c:v>
                </c:pt>
                <c:pt idx="67">
                  <c:v>-8581.5669366713464</c:v>
                </c:pt>
                <c:pt idx="68">
                  <c:v>-9679.7472537948888</c:v>
                </c:pt>
                <c:pt idx="69">
                  <c:v>-10798.586266681879</c:v>
                </c:pt>
                <c:pt idx="70">
                  <c:v>-11944.179882932674</c:v>
                </c:pt>
              </c:numCache>
            </c:numRef>
          </c:val>
        </c:ser>
        <c:ser>
          <c:idx val="3"/>
          <c:order val="1"/>
          <c:tx>
            <c:strRef>
              <c:f>'Pü. kimutatások'!$B$161:$C$161</c:f>
              <c:strCache>
                <c:ptCount val="1"/>
                <c:pt idx="0">
                  <c:v>Kumulált tulajdonosi hitelfinanszírozás</c:v>
                </c:pt>
              </c:strCache>
            </c:strRef>
          </c:tx>
          <c:spPr>
            <a:solidFill>
              <a:schemeClr val="accent2"/>
            </a:solidFill>
          </c:spPr>
          <c:cat>
            <c:numRef>
              <c:f>'Pü. kimutatások'!$D$157:$BV$157</c:f>
              <c:numCache>
                <c:formatCode>0</c:formatCode>
                <c:ptCount val="7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  <c:pt idx="70">
                  <c:v>2085</c:v>
                </c:pt>
              </c:numCache>
            </c:numRef>
          </c:cat>
          <c:val>
            <c:numRef>
              <c:f>'Pü. kimutatások'!$D$161:$BV$161</c:f>
              <c:numCache>
                <c:formatCode>#,##0</c:formatCode>
                <c:ptCount val="71"/>
                <c:pt idx="0">
                  <c:v>20.856449552711741</c:v>
                </c:pt>
                <c:pt idx="1">
                  <c:v>46.835948693262623</c:v>
                </c:pt>
                <c:pt idx="2">
                  <c:v>60.307466482327669</c:v>
                </c:pt>
                <c:pt idx="3">
                  <c:v>0</c:v>
                </c:pt>
                <c:pt idx="4">
                  <c:v>0</c:v>
                </c:pt>
                <c:pt idx="5">
                  <c:v>189.68416196995838</c:v>
                </c:pt>
                <c:pt idx="6">
                  <c:v>562.15651330252444</c:v>
                </c:pt>
                <c:pt idx="7">
                  <c:v>901.13657191510947</c:v>
                </c:pt>
                <c:pt idx="8">
                  <c:v>1393.7478402404106</c:v>
                </c:pt>
                <c:pt idx="9">
                  <c:v>1998.0991527444064</c:v>
                </c:pt>
                <c:pt idx="10">
                  <c:v>3093.3459272519094</c:v>
                </c:pt>
                <c:pt idx="11">
                  <c:v>2807.0099357361378</c:v>
                </c:pt>
                <c:pt idx="12">
                  <c:v>2726.5141530951541</c:v>
                </c:pt>
                <c:pt idx="13">
                  <c:v>2637.1940082487363</c:v>
                </c:pt>
                <c:pt idx="14">
                  <c:v>2547.7826248941942</c:v>
                </c:pt>
                <c:pt idx="15">
                  <c:v>2458.2786344539272</c:v>
                </c:pt>
                <c:pt idx="16">
                  <c:v>2368.6806478216749</c:v>
                </c:pt>
                <c:pt idx="17">
                  <c:v>2278.9872550545356</c:v>
                </c:pt>
                <c:pt idx="18">
                  <c:v>2365.7886399673052</c:v>
                </c:pt>
                <c:pt idx="19">
                  <c:v>2349.8276057084722</c:v>
                </c:pt>
                <c:pt idx="20">
                  <c:v>2412.8029571080497</c:v>
                </c:pt>
                <c:pt idx="21">
                  <c:v>2468.3784253776998</c:v>
                </c:pt>
                <c:pt idx="22">
                  <c:v>2523.8361669757683</c:v>
                </c:pt>
                <c:pt idx="23">
                  <c:v>2579.1744160021417</c:v>
                </c:pt>
                <c:pt idx="24">
                  <c:v>2634.3913800682562</c:v>
                </c:pt>
                <c:pt idx="25">
                  <c:v>2771.8998361730073</c:v>
                </c:pt>
                <c:pt idx="26">
                  <c:v>2899.8501116659158</c:v>
                </c:pt>
                <c:pt idx="27">
                  <c:v>3027.6735620986615</c:v>
                </c:pt>
                <c:pt idx="28">
                  <c:v>3155.3682850953601</c:v>
                </c:pt>
                <c:pt idx="29">
                  <c:v>3282.9323497444716</c:v>
                </c:pt>
                <c:pt idx="30">
                  <c:v>3410.3637961707582</c:v>
                </c:pt>
                <c:pt idx="31">
                  <c:v>3542.2300645219557</c:v>
                </c:pt>
                <c:pt idx="32">
                  <c:v>3417.8828828742994</c:v>
                </c:pt>
                <c:pt idx="33">
                  <c:v>2891.3442300887982</c:v>
                </c:pt>
                <c:pt idx="34">
                  <c:v>2316.3561859622846</c:v>
                </c:pt>
                <c:pt idx="35">
                  <c:v>1689.270645842364</c:v>
                </c:pt>
                <c:pt idx="36">
                  <c:v>1063.6871895465597</c:v>
                </c:pt>
                <c:pt idx="37">
                  <c:v>382.03864234747459</c:v>
                </c:pt>
                <c:pt idx="38">
                  <c:v>0</c:v>
                </c:pt>
                <c:pt idx="39">
                  <c:v>0</c:v>
                </c:pt>
                <c:pt idx="40">
                  <c:v>2228.4082624674811</c:v>
                </c:pt>
                <c:pt idx="41">
                  <c:v>1910.0358798638167</c:v>
                </c:pt>
                <c:pt idx="42">
                  <c:v>1585.1260211743804</c:v>
                </c:pt>
                <c:pt idx="43">
                  <c:v>1253.5566218593935</c:v>
                </c:pt>
                <c:pt idx="44">
                  <c:v>915.20345942403856</c:v>
                </c:pt>
                <c:pt idx="45">
                  <c:v>569.9401165945543</c:v>
                </c:pt>
                <c:pt idx="46">
                  <c:v>217.63794388130907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0485760"/>
        <c:axId val="100495744"/>
      </c:areaChart>
      <c:lineChart>
        <c:grouping val="standard"/>
        <c:varyColors val="0"/>
        <c:ser>
          <c:idx val="4"/>
          <c:order val="2"/>
          <c:tx>
            <c:strRef>
              <c:f>'Pü. kimutatások'!$B$162:$C$162</c:f>
              <c:strCache>
                <c:ptCount val="1"/>
                <c:pt idx="0">
                  <c:v>Éves tulajdonosi pénzáramlás kum. jelenértéke r=5%  (jobb tengely)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'Pü. kimutatások'!$D$157:$BV$157</c:f>
              <c:numCache>
                <c:formatCode>0</c:formatCode>
                <c:ptCount val="7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  <c:pt idx="70">
                  <c:v>2085</c:v>
                </c:pt>
              </c:numCache>
            </c:numRef>
          </c:cat>
          <c:val>
            <c:numRef>
              <c:f>'Pü. kimutatások'!$D$162:$BV$162</c:f>
              <c:numCache>
                <c:formatCode>#,##0</c:formatCode>
                <c:ptCount val="71"/>
                <c:pt idx="0">
                  <c:v>-25.000000000000057</c:v>
                </c:pt>
                <c:pt idx="1">
                  <c:v>-82.034675121846689</c:v>
                </c:pt>
                <c:pt idx="2">
                  <c:v>-155.16546057589562</c:v>
                </c:pt>
                <c:pt idx="3">
                  <c:v>-247.26835406436584</c:v>
                </c:pt>
                <c:pt idx="4">
                  <c:v>-740.17291532003378</c:v>
                </c:pt>
                <c:pt idx="5">
                  <c:v>-999.84765460296865</c:v>
                </c:pt>
                <c:pt idx="6">
                  <c:v>-1188.3145372726981</c:v>
                </c:pt>
                <c:pt idx="7">
                  <c:v>-1389.4102294085594</c:v>
                </c:pt>
                <c:pt idx="8">
                  <c:v>-1575.2113196073308</c:v>
                </c:pt>
                <c:pt idx="9">
                  <c:v>-1751.0908202344297</c:v>
                </c:pt>
                <c:pt idx="10">
                  <c:v>-1809.6906841416896</c:v>
                </c:pt>
                <c:pt idx="11">
                  <c:v>-2136.4402755932633</c:v>
                </c:pt>
                <c:pt idx="12">
                  <c:v>-2415.9585908320096</c:v>
                </c:pt>
                <c:pt idx="13">
                  <c:v>-2668.7448475194215</c:v>
                </c:pt>
                <c:pt idx="14">
                  <c:v>-2893.3546651653637</c:v>
                </c:pt>
                <c:pt idx="15">
                  <c:v>-3092.2388111038981</c:v>
                </c:pt>
                <c:pt idx="16">
                  <c:v>-3267.6560610765173</c:v>
                </c:pt>
                <c:pt idx="17">
                  <c:v>-3421.6874021435219</c:v>
                </c:pt>
                <c:pt idx="18">
                  <c:v>-3556.2492219387454</c:v>
                </c:pt>
                <c:pt idx="19">
                  <c:v>-3683.3015910972349</c:v>
                </c:pt>
                <c:pt idx="20">
                  <c:v>-3769.7298753640675</c:v>
                </c:pt>
                <c:pt idx="21">
                  <c:v>-3845.2415914158855</c:v>
                </c:pt>
                <c:pt idx="22">
                  <c:v>-3908.8332463065758</c:v>
                </c:pt>
                <c:pt idx="23">
                  <c:v>-3961.6423098119521</c:v>
                </c:pt>
                <c:pt idx="24">
                  <c:v>-4004.7135112348087</c:v>
                </c:pt>
                <c:pt idx="25">
                  <c:v>-4039.0058427866361</c:v>
                </c:pt>
                <c:pt idx="26">
                  <c:v>-4067.535792855133</c:v>
                </c:pt>
                <c:pt idx="27">
                  <c:v>-4089.1263352297924</c:v>
                </c:pt>
                <c:pt idx="28">
                  <c:v>-4104.4897334392745</c:v>
                </c:pt>
                <c:pt idx="29">
                  <c:v>-4114.2784966594973</c:v>
                </c:pt>
                <c:pt idx="30">
                  <c:v>-4119.0899576076472</c:v>
                </c:pt>
                <c:pt idx="31">
                  <c:v>-4119.4705171697015</c:v>
                </c:pt>
                <c:pt idx="32">
                  <c:v>-4119.4705171697005</c:v>
                </c:pt>
                <c:pt idx="33">
                  <c:v>-4119.4705171697005</c:v>
                </c:pt>
                <c:pt idx="34">
                  <c:v>-4119.4705171697005</c:v>
                </c:pt>
                <c:pt idx="35">
                  <c:v>-4119.4705171697005</c:v>
                </c:pt>
                <c:pt idx="36">
                  <c:v>-4119.4705171697005</c:v>
                </c:pt>
                <c:pt idx="37">
                  <c:v>-4119.4705171697005</c:v>
                </c:pt>
                <c:pt idx="38">
                  <c:v>-4087.7381138408982</c:v>
                </c:pt>
                <c:pt idx="39">
                  <c:v>-4022.0594048374564</c:v>
                </c:pt>
                <c:pt idx="40">
                  <c:v>-4111.7067220959088</c:v>
                </c:pt>
                <c:pt idx="41">
                  <c:v>-4086.8754538929606</c:v>
                </c:pt>
                <c:pt idx="42">
                  <c:v>-4061.6887806729337</c:v>
                </c:pt>
                <c:pt idx="43">
                  <c:v>-4036.2498293409712</c:v>
                </c:pt>
                <c:pt idx="44">
                  <c:v>-4010.6519182240754</c:v>
                </c:pt>
                <c:pt idx="45">
                  <c:v>-3984.9793058166078</c:v>
                </c:pt>
                <c:pt idx="46">
                  <c:v>-3959.3078874994435</c:v>
                </c:pt>
                <c:pt idx="47">
                  <c:v>-3926.6034707325289</c:v>
                </c:pt>
                <c:pt idx="48">
                  <c:v>-3884.1215417061608</c:v>
                </c:pt>
                <c:pt idx="49">
                  <c:v>-3843.1066215843452</c:v>
                </c:pt>
                <c:pt idx="50">
                  <c:v>-3803.5228504467445</c:v>
                </c:pt>
                <c:pt idx="51">
                  <c:v>-3765.3339920626254</c:v>
                </c:pt>
                <c:pt idx="52">
                  <c:v>-3728.5035797360451</c:v>
                </c:pt>
                <c:pt idx="53">
                  <c:v>-3692.9950473463728</c:v>
                </c:pt>
                <c:pt idx="54">
                  <c:v>-3658.7718467722138</c:v>
                </c:pt>
                <c:pt idx="55">
                  <c:v>-3625.7975528005395</c:v>
                </c:pt>
                <c:pt idx="56">
                  <c:v>-3594.0359565424878</c:v>
                </c:pt>
                <c:pt idx="57">
                  <c:v>-3563.451148302499</c:v>
                </c:pt>
                <c:pt idx="58">
                  <c:v>-3534.0075907778273</c:v>
                </c:pt>
                <c:pt idx="59">
                  <c:v>-3505.6701834006581</c:v>
                </c:pt>
                <c:pt idx="60">
                  <c:v>-3478.4043185747651</c:v>
                </c:pt>
                <c:pt idx="61">
                  <c:v>-3452.5084588421155</c:v>
                </c:pt>
                <c:pt idx="62">
                  <c:v>-3427.6433214229328</c:v>
                </c:pt>
                <c:pt idx="63">
                  <c:v>-3403.7718416597659</c:v>
                </c:pt>
                <c:pt idx="64">
                  <c:v>-3380.8580019978262</c:v>
                </c:pt>
                <c:pt idx="65">
                  <c:v>-3358.8668252186076</c:v>
                </c:pt>
                <c:pt idx="66">
                  <c:v>-3338.2277622695715</c:v>
                </c:pt>
                <c:pt idx="67">
                  <c:v>-3318.4817368655249</c:v>
                </c:pt>
                <c:pt idx="68">
                  <c:v>-3299.5909743767688</c:v>
                </c:pt>
                <c:pt idx="69">
                  <c:v>-3281.5192465968735</c:v>
                </c:pt>
                <c:pt idx="70">
                  <c:v>-3261.5534608274434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3936"/>
        <c:axId val="100497664"/>
      </c:lineChart>
      <c:catAx>
        <c:axId val="100485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txPr>
          <a:bodyPr rot="-2700000" vert="horz"/>
          <a:lstStyle/>
          <a:p>
            <a:pPr>
              <a:defRPr/>
            </a:pPr>
            <a:endParaRPr lang="hu-HU"/>
          </a:p>
        </c:txPr>
        <c:crossAx val="100495744"/>
        <c:crosses val="autoZero"/>
        <c:auto val="1"/>
        <c:lblAlgn val="ctr"/>
        <c:lblOffset val="100"/>
        <c:noMultiLvlLbl val="0"/>
      </c:catAx>
      <c:valAx>
        <c:axId val="1004957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Millió eur</a:t>
                </a:r>
                <a:r>
                  <a:rPr lang="hu-HU" sz="1100"/>
                  <a:t>ó (nominál</a:t>
                </a:r>
                <a:r>
                  <a:rPr lang="hu-HU" sz="1100" baseline="0"/>
                  <a:t> áron)</a:t>
                </a:r>
                <a:endParaRPr lang="en-US" sz="1100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485760"/>
        <c:crosses val="autoZero"/>
        <c:crossBetween val="between"/>
      </c:valAx>
      <c:valAx>
        <c:axId val="100497664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Millió euró (2015</a:t>
                </a:r>
                <a:r>
                  <a:rPr lang="hu-HU" sz="1050"/>
                  <a:t>-ös reáláron</a:t>
                </a:r>
                <a:r>
                  <a:rPr lang="en-US" sz="1050"/>
                  <a:t>)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00503936"/>
        <c:crosses val="max"/>
        <c:crossBetween val="between"/>
      </c:valAx>
      <c:catAx>
        <c:axId val="10050393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0049766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</c:spPr>
    </c:plotArea>
    <c:legend>
      <c:legendPos val="b"/>
      <c:layout>
        <c:manualLayout>
          <c:xMode val="edge"/>
          <c:yMode val="edge"/>
          <c:x val="1.8167022346505756E-2"/>
          <c:y val="0.84510908656069894"/>
          <c:w val="0.95593309085095335"/>
          <c:h val="0.11221085054844838"/>
        </c:manualLayout>
      </c:layout>
      <c:overlay val="0"/>
      <c:txPr>
        <a:bodyPr/>
        <a:lstStyle/>
        <a:p>
          <a:pPr>
            <a:defRPr sz="1050"/>
          </a:pPr>
          <a:endParaRPr lang="hu-HU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hu-HU" sz="1600"/>
              <a:t>Tulajdonosi pénzáramlás és pótlólagos</a:t>
            </a:r>
            <a:r>
              <a:rPr lang="hu-HU" sz="1600" baseline="0"/>
              <a:t> hitelfinanszírozás (millió EUR)</a:t>
            </a:r>
            <a:endParaRPr lang="hu-HU" sz="16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461985329826735E-2"/>
          <c:y val="0.189665070029158"/>
          <c:w val="0.81248992702737199"/>
          <c:h val="0.578150380077636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'Pü. kimutatások'!$B$174:$C$174</c:f>
              <c:strCache>
                <c:ptCount val="1"/>
                <c:pt idx="0">
                  <c:v>Tulajdonosi pénzáramlás (FCFE)</c:v>
                </c:pt>
              </c:strCache>
            </c:strRef>
          </c:tx>
          <c:invertIfNegative val="0"/>
          <c:cat>
            <c:numRef>
              <c:f>'Pü. kimutatások'!$D$173:$BV$173</c:f>
              <c:numCache>
                <c:formatCode>0</c:formatCode>
                <c:ptCount val="7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  <c:pt idx="70">
                  <c:v>2085</c:v>
                </c:pt>
              </c:numCache>
            </c:numRef>
          </c:cat>
          <c:val>
            <c:numRef>
              <c:f>'Pü. kimutatások'!$D$174:$BV$174</c:f>
              <c:numCache>
                <c:formatCode>#,##0</c:formatCode>
                <c:ptCount val="71"/>
                <c:pt idx="0">
                  <c:v>-25.000000000000057</c:v>
                </c:pt>
                <c:pt idx="1">
                  <c:v>-60.741929004766661</c:v>
                </c:pt>
                <c:pt idx="2">
                  <c:v>-82.946765131618662</c:v>
                </c:pt>
                <c:pt idx="3">
                  <c:v>-111.25565565081251</c:v>
                </c:pt>
                <c:pt idx="4">
                  <c:v>-634.10513212499563</c:v>
                </c:pt>
                <c:pt idx="5">
                  <c:v>-355.77689711747848</c:v>
                </c:pt>
                <c:pt idx="6">
                  <c:v>-274.99999999999886</c:v>
                </c:pt>
                <c:pt idx="7">
                  <c:v>-312.49999999999864</c:v>
                </c:pt>
                <c:pt idx="8">
                  <c:v>-307.50000000000477</c:v>
                </c:pt>
                <c:pt idx="9">
                  <c:v>-309.99999999999363</c:v>
                </c:pt>
                <c:pt idx="10">
                  <c:v>-110.00000000000341</c:v>
                </c:pt>
                <c:pt idx="11">
                  <c:v>-653.22190336709366</c:v>
                </c:pt>
                <c:pt idx="12">
                  <c:v>-595.1213944178437</c:v>
                </c:pt>
                <c:pt idx="13">
                  <c:v>-573.18967651421622</c:v>
                </c:pt>
                <c:pt idx="14">
                  <c:v>-542.40445023338259</c:v>
                </c:pt>
                <c:pt idx="15">
                  <c:v>-511.49840208005412</c:v>
                </c:pt>
                <c:pt idx="16">
                  <c:v>-480.4697197261371</c:v>
                </c:pt>
                <c:pt idx="17">
                  <c:v>-449.31656365867821</c:v>
                </c:pt>
                <c:pt idx="18">
                  <c:v>-418.03706677195498</c:v>
                </c:pt>
                <c:pt idx="19">
                  <c:v>-420.36380600334417</c:v>
                </c:pt>
                <c:pt idx="20">
                  <c:v>-304.54259720514381</c:v>
                </c:pt>
                <c:pt idx="21">
                  <c:v>-283.37145706149556</c:v>
                </c:pt>
                <c:pt idx="22">
                  <c:v>-254.1508099732946</c:v>
                </c:pt>
                <c:pt idx="23">
                  <c:v>-224.7757444831575</c:v>
                </c:pt>
                <c:pt idx="24">
                  <c:v>-195.24394431500127</c:v>
                </c:pt>
                <c:pt idx="25">
                  <c:v>-165.55305844866598</c:v>
                </c:pt>
                <c:pt idx="26">
                  <c:v>-146.68672544340734</c:v>
                </c:pt>
                <c:pt idx="27">
                  <c:v>-118.22326856109237</c:v>
                </c:pt>
                <c:pt idx="28">
                  <c:v>-89.593459204406713</c:v>
                </c:pt>
                <c:pt idx="29">
                  <c:v>-60.794802086253867</c:v>
                </c:pt>
                <c:pt idx="30">
                  <c:v>-31.824764490232951</c:v>
                </c:pt>
                <c:pt idx="31">
                  <c:v>-2.6807757091384019</c:v>
                </c:pt>
                <c:pt idx="32">
                  <c:v>5.1159076974727213E-12</c:v>
                </c:pt>
                <c:pt idx="33">
                  <c:v>-1.0231815394945443E-12</c:v>
                </c:pt>
                <c:pt idx="34">
                  <c:v>0</c:v>
                </c:pt>
                <c:pt idx="35">
                  <c:v>-1.0231815394945443E-12</c:v>
                </c:pt>
                <c:pt idx="36">
                  <c:v>1.4779288903810084E-12</c:v>
                </c:pt>
                <c:pt idx="37">
                  <c:v>-9.0949470177292824E-13</c:v>
                </c:pt>
                <c:pt idx="38">
                  <c:v>347.36660262503335</c:v>
                </c:pt>
                <c:pt idx="39">
                  <c:v>765.70117019802615</c:v>
                </c:pt>
                <c:pt idx="40">
                  <c:v>-1113.0677728230585</c:v>
                </c:pt>
                <c:pt idx="41">
                  <c:v>328.34682376319358</c:v>
                </c:pt>
                <c:pt idx="42">
                  <c:v>354.69440186924697</c:v>
                </c:pt>
                <c:pt idx="43">
                  <c:v>381.53320324087792</c:v>
                </c:pt>
                <c:pt idx="44">
                  <c:v>408.87190417482776</c:v>
                </c:pt>
                <c:pt idx="45">
                  <c:v>436.71932893058175</c:v>
                </c:pt>
                <c:pt idx="46">
                  <c:v>465.08445219256885</c:v>
                </c:pt>
                <c:pt idx="47">
                  <c:v>631.01251673530828</c:v>
                </c:pt>
                <c:pt idx="48">
                  <c:v>872.94202602555322</c:v>
                </c:pt>
                <c:pt idx="49">
                  <c:v>897.57893362595746</c:v>
                </c:pt>
                <c:pt idx="50">
                  <c:v>922.56623479519715</c:v>
                </c:pt>
                <c:pt idx="51">
                  <c:v>947.90905581021229</c:v>
                </c:pt>
                <c:pt idx="52">
                  <c:v>973.61259896510978</c:v>
                </c:pt>
                <c:pt idx="53">
                  <c:v>999.68214370549231</c:v>
                </c:pt>
                <c:pt idx="54">
                  <c:v>1026.1230477797567</c:v>
                </c:pt>
                <c:pt idx="55">
                  <c:v>1052.9407484076212</c:v>
                </c:pt>
                <c:pt idx="56">
                  <c:v>1080.1407634661396</c:v>
                </c:pt>
                <c:pt idx="57">
                  <c:v>1107.7286926934673</c:v>
                </c:pt>
                <c:pt idx="58">
                  <c:v>1135.7102189106438</c:v>
                </c:pt>
                <c:pt idx="59">
                  <c:v>1164.0911092616529</c:v>
                </c:pt>
                <c:pt idx="60">
                  <c:v>1192.877216472049</c:v>
                </c:pt>
                <c:pt idx="61">
                  <c:v>1206.580794559412</c:v>
                </c:pt>
                <c:pt idx="62">
                  <c:v>1233.8618766128732</c:v>
                </c:pt>
                <c:pt idx="63">
                  <c:v>1261.550473760288</c:v>
                </c:pt>
                <c:pt idx="64">
                  <c:v>1289.6526872190841</c:v>
                </c:pt>
                <c:pt idx="65">
                  <c:v>1318.174709647089</c:v>
                </c:pt>
                <c:pt idx="66">
                  <c:v>1317.5408484860818</c:v>
                </c:pt>
                <c:pt idx="67">
                  <c:v>1342.4663616135265</c:v>
                </c:pt>
                <c:pt idx="68">
                  <c:v>1367.8006834715179</c:v>
                </c:pt>
                <c:pt idx="69">
                  <c:v>1393.5501824818339</c:v>
                </c:pt>
                <c:pt idx="70">
                  <c:v>1639.6794401419993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00429824"/>
        <c:axId val="100431360"/>
      </c:barChart>
      <c:lineChart>
        <c:grouping val="standard"/>
        <c:varyColors val="0"/>
        <c:ser>
          <c:idx val="1"/>
          <c:order val="1"/>
          <c:tx>
            <c:strRef>
              <c:f>'Pü. kimutatások'!$B$175:$C$175</c:f>
              <c:strCache>
                <c:ptCount val="1"/>
                <c:pt idx="0">
                  <c:v>Pótlólagos hitelnyújtás (tulajdonosi hitel)*</c:v>
                </c:pt>
              </c:strCache>
            </c:strRef>
          </c:tx>
          <c:marker>
            <c:symbol val="none"/>
          </c:marker>
          <c:cat>
            <c:numRef>
              <c:f>'Pü. kimutatások'!$D$173:$BV$173</c:f>
              <c:numCache>
                <c:formatCode>0</c:formatCode>
                <c:ptCount val="7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  <c:pt idx="70">
                  <c:v>2085</c:v>
                </c:pt>
              </c:numCache>
            </c:numRef>
          </c:cat>
          <c:val>
            <c:numRef>
              <c:f>'Pü. kimutatások'!$D$175:$BV$175</c:f>
              <c:numCache>
                <c:formatCode>#,##0</c:formatCode>
                <c:ptCount val="71"/>
                <c:pt idx="0">
                  <c:v>-20.856449552711741</c:v>
                </c:pt>
                <c:pt idx="1">
                  <c:v>-25.979499140550882</c:v>
                </c:pt>
                <c:pt idx="2">
                  <c:v>-13.471517789065047</c:v>
                </c:pt>
                <c:pt idx="3">
                  <c:v>60.307466482327669</c:v>
                </c:pt>
                <c:pt idx="4">
                  <c:v>0</c:v>
                </c:pt>
                <c:pt idx="5">
                  <c:v>-189.68416196995838</c:v>
                </c:pt>
                <c:pt idx="6">
                  <c:v>-372.47235133256606</c:v>
                </c:pt>
                <c:pt idx="7">
                  <c:v>-338.98005861258503</c:v>
                </c:pt>
                <c:pt idx="8">
                  <c:v>-492.61126832530113</c:v>
                </c:pt>
                <c:pt idx="9">
                  <c:v>-604.35131250399581</c:v>
                </c:pt>
                <c:pt idx="10">
                  <c:v>-1095.246774507503</c:v>
                </c:pt>
                <c:pt idx="11">
                  <c:v>286.33599151577164</c:v>
                </c:pt>
                <c:pt idx="12">
                  <c:v>80.495782640983634</c:v>
                </c:pt>
                <c:pt idx="13">
                  <c:v>89.320144846417861</c:v>
                </c:pt>
                <c:pt idx="14">
                  <c:v>89.411383354542068</c:v>
                </c:pt>
                <c:pt idx="15">
                  <c:v>89.503990440266989</c:v>
                </c:pt>
                <c:pt idx="16">
                  <c:v>89.597986632252287</c:v>
                </c:pt>
                <c:pt idx="17">
                  <c:v>89.693392767139358</c:v>
                </c:pt>
                <c:pt idx="18">
                  <c:v>-86.801384912769663</c:v>
                </c:pt>
                <c:pt idx="19">
                  <c:v>15.961034258833024</c:v>
                </c:pt>
                <c:pt idx="20">
                  <c:v>-62.975351399577448</c:v>
                </c:pt>
                <c:pt idx="21">
                  <c:v>-55.575468269650173</c:v>
                </c:pt>
                <c:pt idx="22">
                  <c:v>-55.457741598068424</c:v>
                </c:pt>
                <c:pt idx="23">
                  <c:v>-55.338249026373433</c:v>
                </c:pt>
                <c:pt idx="24">
                  <c:v>-55.216964066114542</c:v>
                </c:pt>
                <c:pt idx="25">
                  <c:v>-137.50845610475108</c:v>
                </c:pt>
                <c:pt idx="26">
                  <c:v>-127.95027549290853</c:v>
                </c:pt>
                <c:pt idx="27">
                  <c:v>-127.82345043274563</c:v>
                </c:pt>
                <c:pt idx="28">
                  <c:v>-127.6947229966986</c:v>
                </c:pt>
                <c:pt idx="29">
                  <c:v>-127.56406464911151</c:v>
                </c:pt>
                <c:pt idx="30">
                  <c:v>-127.43144642628658</c:v>
                </c:pt>
                <c:pt idx="31">
                  <c:v>-131.8662683511975</c:v>
                </c:pt>
                <c:pt idx="32">
                  <c:v>124.34718164765627</c:v>
                </c:pt>
                <c:pt idx="33">
                  <c:v>526.5386527855012</c:v>
                </c:pt>
                <c:pt idx="34">
                  <c:v>574.98804412651361</c:v>
                </c:pt>
                <c:pt idx="35">
                  <c:v>627.08554011992055</c:v>
                </c:pt>
                <c:pt idx="36">
                  <c:v>625.58345629580435</c:v>
                </c:pt>
                <c:pt idx="37">
                  <c:v>681.6485471990851</c:v>
                </c:pt>
                <c:pt idx="38">
                  <c:v>382.03864234747459</c:v>
                </c:pt>
                <c:pt idx="39">
                  <c:v>0</c:v>
                </c:pt>
                <c:pt idx="40">
                  <c:v>-2228.4082624674811</c:v>
                </c:pt>
                <c:pt idx="41">
                  <c:v>318.37238260366439</c:v>
                </c:pt>
                <c:pt idx="42">
                  <c:v>324.90985868943631</c:v>
                </c:pt>
                <c:pt idx="43">
                  <c:v>331.56939931498687</c:v>
                </c:pt>
                <c:pt idx="44">
                  <c:v>338.35316243535499</c:v>
                </c:pt>
                <c:pt idx="45">
                  <c:v>345.26334282948426</c:v>
                </c:pt>
                <c:pt idx="46">
                  <c:v>352.30217271324523</c:v>
                </c:pt>
                <c:pt idx="47">
                  <c:v>217.63794388130907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29824"/>
        <c:axId val="100431360"/>
      </c:lineChart>
      <c:lineChart>
        <c:grouping val="standard"/>
        <c:varyColors val="0"/>
        <c:ser>
          <c:idx val="2"/>
          <c:order val="2"/>
          <c:tx>
            <c:strRef>
              <c:f>'Pü. kimutatások'!$B$176:$C$176</c:f>
              <c:strCache>
                <c:ptCount val="1"/>
                <c:pt idx="0">
                  <c:v>Tulajdonosi pénzáramlás kumulált jelenértéke r=5%  (jobb tengely)</c:v>
                </c:pt>
              </c:strCache>
            </c:strRef>
          </c:tx>
          <c:marker>
            <c:symbol val="none"/>
          </c:marker>
          <c:cat>
            <c:numRef>
              <c:f>'Pü. kimutatások'!$D$173:$BV$173</c:f>
              <c:numCache>
                <c:formatCode>0</c:formatCode>
                <c:ptCount val="7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  <c:pt idx="32">
                  <c:v>2047</c:v>
                </c:pt>
                <c:pt idx="33">
                  <c:v>2048</c:v>
                </c:pt>
                <c:pt idx="34">
                  <c:v>2049</c:v>
                </c:pt>
                <c:pt idx="35">
                  <c:v>2050</c:v>
                </c:pt>
                <c:pt idx="36">
                  <c:v>2051</c:v>
                </c:pt>
                <c:pt idx="37">
                  <c:v>2052</c:v>
                </c:pt>
                <c:pt idx="38">
                  <c:v>2053</c:v>
                </c:pt>
                <c:pt idx="39">
                  <c:v>2054</c:v>
                </c:pt>
                <c:pt idx="40">
                  <c:v>2055</c:v>
                </c:pt>
                <c:pt idx="41">
                  <c:v>2056</c:v>
                </c:pt>
                <c:pt idx="42">
                  <c:v>2057</c:v>
                </c:pt>
                <c:pt idx="43">
                  <c:v>2058</c:v>
                </c:pt>
                <c:pt idx="44">
                  <c:v>2059</c:v>
                </c:pt>
                <c:pt idx="45">
                  <c:v>2060</c:v>
                </c:pt>
                <c:pt idx="46">
                  <c:v>2061</c:v>
                </c:pt>
                <c:pt idx="47">
                  <c:v>2062</c:v>
                </c:pt>
                <c:pt idx="48">
                  <c:v>2063</c:v>
                </c:pt>
                <c:pt idx="49">
                  <c:v>2064</c:v>
                </c:pt>
                <c:pt idx="50">
                  <c:v>2065</c:v>
                </c:pt>
                <c:pt idx="51">
                  <c:v>2066</c:v>
                </c:pt>
                <c:pt idx="52">
                  <c:v>2067</c:v>
                </c:pt>
                <c:pt idx="53">
                  <c:v>2068</c:v>
                </c:pt>
                <c:pt idx="54">
                  <c:v>2069</c:v>
                </c:pt>
                <c:pt idx="55">
                  <c:v>2070</c:v>
                </c:pt>
                <c:pt idx="56">
                  <c:v>2071</c:v>
                </c:pt>
                <c:pt idx="57">
                  <c:v>2072</c:v>
                </c:pt>
                <c:pt idx="58">
                  <c:v>2073</c:v>
                </c:pt>
                <c:pt idx="59">
                  <c:v>2074</c:v>
                </c:pt>
                <c:pt idx="60">
                  <c:v>2075</c:v>
                </c:pt>
                <c:pt idx="61">
                  <c:v>2076</c:v>
                </c:pt>
                <c:pt idx="62">
                  <c:v>2077</c:v>
                </c:pt>
                <c:pt idx="63">
                  <c:v>2078</c:v>
                </c:pt>
                <c:pt idx="64">
                  <c:v>2079</c:v>
                </c:pt>
                <c:pt idx="65">
                  <c:v>2080</c:v>
                </c:pt>
                <c:pt idx="66">
                  <c:v>2081</c:v>
                </c:pt>
                <c:pt idx="67">
                  <c:v>2082</c:v>
                </c:pt>
                <c:pt idx="68">
                  <c:v>2083</c:v>
                </c:pt>
                <c:pt idx="69">
                  <c:v>2084</c:v>
                </c:pt>
                <c:pt idx="70">
                  <c:v>2085</c:v>
                </c:pt>
              </c:numCache>
            </c:numRef>
          </c:cat>
          <c:val>
            <c:numRef>
              <c:f>'Pü. kimutatások'!$D$176:$BV$176</c:f>
              <c:numCache>
                <c:formatCode>0</c:formatCode>
                <c:ptCount val="71"/>
                <c:pt idx="0" formatCode="General">
                  <c:v>-25.000000000000057</c:v>
                </c:pt>
                <c:pt idx="1">
                  <c:v>-82.034675121846689</c:v>
                </c:pt>
                <c:pt idx="2">
                  <c:v>-155.16546057589562</c:v>
                </c:pt>
                <c:pt idx="3">
                  <c:v>-247.26835406436584</c:v>
                </c:pt>
                <c:pt idx="4">
                  <c:v>-740.17291532003378</c:v>
                </c:pt>
                <c:pt idx="5">
                  <c:v>-999.84765460296865</c:v>
                </c:pt>
                <c:pt idx="6">
                  <c:v>-1188.3145372726981</c:v>
                </c:pt>
                <c:pt idx="7">
                  <c:v>-1389.4102294085594</c:v>
                </c:pt>
                <c:pt idx="8">
                  <c:v>-1575.2113196073308</c:v>
                </c:pt>
                <c:pt idx="9">
                  <c:v>-1751.0908202344297</c:v>
                </c:pt>
                <c:pt idx="10">
                  <c:v>-1809.6906841416896</c:v>
                </c:pt>
                <c:pt idx="11">
                  <c:v>-2136.4402755932633</c:v>
                </c:pt>
                <c:pt idx="12">
                  <c:v>-2415.9585908320096</c:v>
                </c:pt>
                <c:pt idx="13">
                  <c:v>-2668.7448475194215</c:v>
                </c:pt>
                <c:pt idx="14">
                  <c:v>-2893.3546651653637</c:v>
                </c:pt>
                <c:pt idx="15">
                  <c:v>-3092.2388111038981</c:v>
                </c:pt>
                <c:pt idx="16">
                  <c:v>-3267.6560610765173</c:v>
                </c:pt>
                <c:pt idx="17">
                  <c:v>-3421.6874021435219</c:v>
                </c:pt>
                <c:pt idx="18">
                  <c:v>-3556.2492219387454</c:v>
                </c:pt>
                <c:pt idx="19">
                  <c:v>-3683.3015910972349</c:v>
                </c:pt>
                <c:pt idx="20">
                  <c:v>-3769.7298753640675</c:v>
                </c:pt>
                <c:pt idx="21">
                  <c:v>-3845.2415914158855</c:v>
                </c:pt>
                <c:pt idx="22">
                  <c:v>-3908.8332463065758</c:v>
                </c:pt>
                <c:pt idx="23">
                  <c:v>-3961.6423098119521</c:v>
                </c:pt>
                <c:pt idx="24">
                  <c:v>-4004.7135112348087</c:v>
                </c:pt>
                <c:pt idx="25">
                  <c:v>-4039.0058427866361</c:v>
                </c:pt>
                <c:pt idx="26">
                  <c:v>-4067.535792855133</c:v>
                </c:pt>
                <c:pt idx="27">
                  <c:v>-4089.1263352297924</c:v>
                </c:pt>
                <c:pt idx="28">
                  <c:v>-4104.4897334392745</c:v>
                </c:pt>
                <c:pt idx="29">
                  <c:v>-4114.2784966594973</c:v>
                </c:pt>
                <c:pt idx="30">
                  <c:v>-4119.0899576076472</c:v>
                </c:pt>
                <c:pt idx="31">
                  <c:v>-4119.4705171697015</c:v>
                </c:pt>
                <c:pt idx="32">
                  <c:v>-4119.4705171697005</c:v>
                </c:pt>
                <c:pt idx="33">
                  <c:v>-4119.4705171697005</c:v>
                </c:pt>
                <c:pt idx="34">
                  <c:v>-4119.4705171697005</c:v>
                </c:pt>
                <c:pt idx="35">
                  <c:v>-4119.4705171697005</c:v>
                </c:pt>
                <c:pt idx="36">
                  <c:v>-4119.4705171697005</c:v>
                </c:pt>
                <c:pt idx="37">
                  <c:v>-4119.4705171697005</c:v>
                </c:pt>
                <c:pt idx="38">
                  <c:v>-4087.7381138408982</c:v>
                </c:pt>
                <c:pt idx="39">
                  <c:v>-4022.0594048374564</c:v>
                </c:pt>
                <c:pt idx="40">
                  <c:v>-4111.7067220959088</c:v>
                </c:pt>
                <c:pt idx="41">
                  <c:v>-4086.8754538929606</c:v>
                </c:pt>
                <c:pt idx="42">
                  <c:v>-4061.6887806729337</c:v>
                </c:pt>
                <c:pt idx="43">
                  <c:v>-4036.2498293409712</c:v>
                </c:pt>
                <c:pt idx="44">
                  <c:v>-4010.6519182240754</c:v>
                </c:pt>
                <c:pt idx="45">
                  <c:v>-3984.9793058166078</c:v>
                </c:pt>
                <c:pt idx="46">
                  <c:v>-3959.3078874994435</c:v>
                </c:pt>
                <c:pt idx="47">
                  <c:v>-3926.6034707325289</c:v>
                </c:pt>
                <c:pt idx="48">
                  <c:v>-3884.1215417061608</c:v>
                </c:pt>
                <c:pt idx="49">
                  <c:v>-3843.1066215843452</c:v>
                </c:pt>
                <c:pt idx="50">
                  <c:v>-3803.5228504467445</c:v>
                </c:pt>
                <c:pt idx="51">
                  <c:v>-3765.3339920626254</c:v>
                </c:pt>
                <c:pt idx="52">
                  <c:v>-3728.5035797360451</c:v>
                </c:pt>
                <c:pt idx="53">
                  <c:v>-3692.9950473463728</c:v>
                </c:pt>
                <c:pt idx="54">
                  <c:v>-3658.7718467722138</c:v>
                </c:pt>
                <c:pt idx="55">
                  <c:v>-3625.7975528005395</c:v>
                </c:pt>
                <c:pt idx="56">
                  <c:v>-3594.0359565424878</c:v>
                </c:pt>
                <c:pt idx="57">
                  <c:v>-3563.451148302499</c:v>
                </c:pt>
                <c:pt idx="58">
                  <c:v>-3534.0075907778273</c:v>
                </c:pt>
                <c:pt idx="59">
                  <c:v>-3505.6701834006581</c:v>
                </c:pt>
                <c:pt idx="60">
                  <c:v>-3478.4043185747651</c:v>
                </c:pt>
                <c:pt idx="61">
                  <c:v>-3452.5084588421155</c:v>
                </c:pt>
                <c:pt idx="62">
                  <c:v>-3427.6433214229328</c:v>
                </c:pt>
                <c:pt idx="63">
                  <c:v>-3403.7718416597659</c:v>
                </c:pt>
                <c:pt idx="64">
                  <c:v>-3380.8580019978262</c:v>
                </c:pt>
                <c:pt idx="65">
                  <c:v>-3358.8668252186076</c:v>
                </c:pt>
                <c:pt idx="66">
                  <c:v>-3338.2277622695715</c:v>
                </c:pt>
                <c:pt idx="67">
                  <c:v>-3318.4817368655249</c:v>
                </c:pt>
                <c:pt idx="68">
                  <c:v>-3299.5909743767688</c:v>
                </c:pt>
                <c:pt idx="69">
                  <c:v>-3281.5192465968735</c:v>
                </c:pt>
                <c:pt idx="70">
                  <c:v>-3261.5534608274434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51840"/>
        <c:axId val="100433280"/>
      </c:lineChart>
      <c:catAx>
        <c:axId val="1004298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txPr>
          <a:bodyPr rot="-2700000"/>
          <a:lstStyle/>
          <a:p>
            <a:pPr>
              <a:defRPr/>
            </a:pPr>
            <a:endParaRPr lang="hu-HU"/>
          </a:p>
        </c:txPr>
        <c:crossAx val="100431360"/>
        <c:crosses val="autoZero"/>
        <c:auto val="1"/>
        <c:lblAlgn val="ctr"/>
        <c:lblOffset val="100"/>
        <c:noMultiLvlLbl val="0"/>
      </c:catAx>
      <c:valAx>
        <c:axId val="1004313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Millió eur</a:t>
                </a:r>
                <a:r>
                  <a:rPr lang="hu-HU" sz="1050"/>
                  <a:t>ó (nominál áron)</a:t>
                </a:r>
                <a:endParaRPr lang="en-US" sz="1050"/>
              </a:p>
            </c:rich>
          </c:tx>
          <c:overlay val="0"/>
        </c:title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429824"/>
        <c:crosses val="autoZero"/>
        <c:crossBetween val="between"/>
      </c:valAx>
      <c:valAx>
        <c:axId val="100433280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 sz="1050"/>
                </a:pPr>
                <a:r>
                  <a:rPr lang="en-US" sz="1050"/>
                  <a:t>Millió euró (2015-ös reáláron)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0451840"/>
        <c:crosses val="max"/>
        <c:crossBetween val="between"/>
      </c:valAx>
      <c:catAx>
        <c:axId val="1004518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00433280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1.9811263682812504E-2"/>
          <c:y val="0.83971892334986953"/>
          <c:w val="0.95735848549796287"/>
          <c:h val="0.10081853732958093"/>
        </c:manualLayout>
      </c:layout>
      <c:overlay val="0"/>
      <c:txPr>
        <a:bodyPr/>
        <a:lstStyle/>
        <a:p>
          <a:pPr>
            <a:defRPr sz="1050"/>
          </a:pPr>
          <a:endParaRPr lang="hu-HU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</c:sp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Paks-2</a:t>
            </a:r>
            <a:r>
              <a:rPr lang="hu-HU" baseline="0"/>
              <a:t> beruházás adósságszolgálata</a:t>
            </a:r>
            <a:endParaRPr lang="hu-HU"/>
          </a:p>
        </c:rich>
      </c:tx>
      <c:overlay val="0"/>
    </c:title>
    <c:autoTitleDeleted val="0"/>
    <c:plotArea>
      <c:layout/>
      <c:areaChart>
        <c:grouping val="standard"/>
        <c:varyColors val="0"/>
        <c:ser>
          <c:idx val="1"/>
          <c:order val="1"/>
          <c:tx>
            <c:strRef>
              <c:f>'Orosz hitel'!$A$20:$B$20</c:f>
              <c:strCache>
                <c:ptCount val="1"/>
                <c:pt idx="0">
                  <c:v>Teljes adósságszolgálat</c:v>
                </c:pt>
              </c:strCache>
            </c:strRef>
          </c:tx>
          <c:cat>
            <c:numRef>
              <c:f>'Orosz hitel'!$C$18:$AH$18</c:f>
              <c:numCache>
                <c:formatCode>General</c:formatCode>
                <c:ptCount val="3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</c:numCache>
            </c:numRef>
          </c:cat>
          <c:val>
            <c:numRef>
              <c:f>'Orosz hitel'!$C$20:$AH$20</c:f>
              <c:numCache>
                <c:formatCode>0</c:formatCode>
                <c:ptCount val="32"/>
                <c:pt idx="0">
                  <c:v>1.9750000000000001</c:v>
                </c:pt>
                <c:pt idx="1">
                  <c:v>6.32</c:v>
                </c:pt>
                <c:pt idx="2">
                  <c:v>12.64</c:v>
                </c:pt>
                <c:pt idx="3">
                  <c:v>51.35</c:v>
                </c:pt>
                <c:pt idx="4">
                  <c:v>110.995</c:v>
                </c:pt>
                <c:pt idx="5">
                  <c:v>161.55500000000001</c:v>
                </c:pt>
                <c:pt idx="6">
                  <c:v>208.95500000000001</c:v>
                </c:pt>
                <c:pt idx="7">
                  <c:v>255.36750000000001</c:v>
                </c:pt>
                <c:pt idx="8">
                  <c:v>304.34750000000003</c:v>
                </c:pt>
                <c:pt idx="9">
                  <c:v>353.13</c:v>
                </c:pt>
                <c:pt idx="10">
                  <c:v>386.31</c:v>
                </c:pt>
                <c:pt idx="11">
                  <c:v>807.14285714285711</c:v>
                </c:pt>
                <c:pt idx="12">
                  <c:v>799.10714285714289</c:v>
                </c:pt>
                <c:pt idx="13">
                  <c:v>783.03571428571422</c:v>
                </c:pt>
                <c:pt idx="14">
                  <c:v>766.96428571428578</c:v>
                </c:pt>
                <c:pt idx="15">
                  <c:v>750.89285714285711</c:v>
                </c:pt>
                <c:pt idx="16">
                  <c:v>734.82142857142867</c:v>
                </c:pt>
                <c:pt idx="17">
                  <c:v>718.75</c:v>
                </c:pt>
                <c:pt idx="18">
                  <c:v>865.14285714285722</c:v>
                </c:pt>
                <c:pt idx="19">
                  <c:v>841.14285714285722</c:v>
                </c:pt>
                <c:pt idx="20">
                  <c:v>817.14285714285722</c:v>
                </c:pt>
                <c:pt idx="21">
                  <c:v>793.14285714285722</c:v>
                </c:pt>
                <c:pt idx="22">
                  <c:v>769.14285714285722</c:v>
                </c:pt>
                <c:pt idx="23">
                  <c:v>745.14285714285722</c:v>
                </c:pt>
                <c:pt idx="24">
                  <c:v>721.14285714285722</c:v>
                </c:pt>
                <c:pt idx="25">
                  <c:v>772.96428571428578</c:v>
                </c:pt>
                <c:pt idx="26">
                  <c:v>744.67857142857156</c:v>
                </c:pt>
                <c:pt idx="27">
                  <c:v>716.39285714285722</c:v>
                </c:pt>
                <c:pt idx="28">
                  <c:v>688.10714285714289</c:v>
                </c:pt>
                <c:pt idx="29">
                  <c:v>659.82142857142867</c:v>
                </c:pt>
                <c:pt idx="30">
                  <c:v>631.53571428571433</c:v>
                </c:pt>
                <c:pt idx="31">
                  <c:v>603.25000000000011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3364096"/>
        <c:axId val="103365632"/>
      </c:areaChart>
      <c:lineChart>
        <c:grouping val="standard"/>
        <c:varyColors val="0"/>
        <c:ser>
          <c:idx val="0"/>
          <c:order val="0"/>
          <c:tx>
            <c:strRef>
              <c:f>'Orosz hitel'!$A$19:$B$19</c:f>
              <c:strCache>
                <c:ptCount val="1"/>
                <c:pt idx="0">
                  <c:v>Kamatköltség (mEUR)</c:v>
                </c:pt>
              </c:strCache>
            </c:strRef>
          </c:tx>
          <c:marker>
            <c:symbol val="none"/>
          </c:marker>
          <c:cat>
            <c:numRef>
              <c:f>'Orosz hitel'!$C$18:$AH$18</c:f>
              <c:numCache>
                <c:formatCode>General</c:formatCode>
                <c:ptCount val="32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  <c:pt idx="11">
                  <c:v>2026</c:v>
                </c:pt>
                <c:pt idx="12">
                  <c:v>2027</c:v>
                </c:pt>
                <c:pt idx="13">
                  <c:v>2028</c:v>
                </c:pt>
                <c:pt idx="14">
                  <c:v>2029</c:v>
                </c:pt>
                <c:pt idx="15">
                  <c:v>2030</c:v>
                </c:pt>
                <c:pt idx="16">
                  <c:v>2031</c:v>
                </c:pt>
                <c:pt idx="17">
                  <c:v>2032</c:v>
                </c:pt>
                <c:pt idx="18">
                  <c:v>2033</c:v>
                </c:pt>
                <c:pt idx="19">
                  <c:v>2034</c:v>
                </c:pt>
                <c:pt idx="20">
                  <c:v>2035</c:v>
                </c:pt>
                <c:pt idx="21">
                  <c:v>2036</c:v>
                </c:pt>
                <c:pt idx="22">
                  <c:v>2037</c:v>
                </c:pt>
                <c:pt idx="23">
                  <c:v>2038</c:v>
                </c:pt>
                <c:pt idx="24">
                  <c:v>2039</c:v>
                </c:pt>
                <c:pt idx="25">
                  <c:v>2040</c:v>
                </c:pt>
                <c:pt idx="26">
                  <c:v>2041</c:v>
                </c:pt>
                <c:pt idx="27">
                  <c:v>2042</c:v>
                </c:pt>
                <c:pt idx="28">
                  <c:v>2043</c:v>
                </c:pt>
                <c:pt idx="29">
                  <c:v>2044</c:v>
                </c:pt>
                <c:pt idx="30">
                  <c:v>2045</c:v>
                </c:pt>
                <c:pt idx="31">
                  <c:v>2046</c:v>
                </c:pt>
              </c:numCache>
            </c:numRef>
          </c:cat>
          <c:val>
            <c:numRef>
              <c:f>'Orosz hitel'!$C$19:$AH$19</c:f>
              <c:numCache>
                <c:formatCode>0</c:formatCode>
                <c:ptCount val="32"/>
                <c:pt idx="0">
                  <c:v>1.9750000000000001</c:v>
                </c:pt>
                <c:pt idx="1">
                  <c:v>6.32</c:v>
                </c:pt>
                <c:pt idx="2">
                  <c:v>12.64</c:v>
                </c:pt>
                <c:pt idx="3">
                  <c:v>51.35</c:v>
                </c:pt>
                <c:pt idx="4">
                  <c:v>110.995</c:v>
                </c:pt>
                <c:pt idx="5">
                  <c:v>161.55500000000001</c:v>
                </c:pt>
                <c:pt idx="6">
                  <c:v>208.95500000000001</c:v>
                </c:pt>
                <c:pt idx="7">
                  <c:v>255.36750000000001</c:v>
                </c:pt>
                <c:pt idx="8">
                  <c:v>304.34750000000003</c:v>
                </c:pt>
                <c:pt idx="9">
                  <c:v>353.13</c:v>
                </c:pt>
                <c:pt idx="10">
                  <c:v>386.31</c:v>
                </c:pt>
                <c:pt idx="11">
                  <c:v>450</c:v>
                </c:pt>
                <c:pt idx="12">
                  <c:v>441.96428571428572</c:v>
                </c:pt>
                <c:pt idx="13">
                  <c:v>425.89285714285711</c:v>
                </c:pt>
                <c:pt idx="14">
                  <c:v>409.82142857142861</c:v>
                </c:pt>
                <c:pt idx="15">
                  <c:v>393.75</c:v>
                </c:pt>
                <c:pt idx="16">
                  <c:v>377.6785714285715</c:v>
                </c:pt>
                <c:pt idx="17">
                  <c:v>361.60714285714289</c:v>
                </c:pt>
                <c:pt idx="18">
                  <c:v>365.14285714285722</c:v>
                </c:pt>
                <c:pt idx="19">
                  <c:v>341.14285714285722</c:v>
                </c:pt>
                <c:pt idx="20">
                  <c:v>317.14285714285722</c:v>
                </c:pt>
                <c:pt idx="21">
                  <c:v>293.14285714285722</c:v>
                </c:pt>
                <c:pt idx="22">
                  <c:v>269.14285714285722</c:v>
                </c:pt>
                <c:pt idx="23">
                  <c:v>245.14285714285722</c:v>
                </c:pt>
                <c:pt idx="24">
                  <c:v>221.14285714285722</c:v>
                </c:pt>
                <c:pt idx="25">
                  <c:v>201.53571428571436</c:v>
                </c:pt>
                <c:pt idx="26">
                  <c:v>173.25000000000009</c:v>
                </c:pt>
                <c:pt idx="27">
                  <c:v>144.96428571428578</c:v>
                </c:pt>
                <c:pt idx="28">
                  <c:v>116.67857142857149</c:v>
                </c:pt>
                <c:pt idx="29">
                  <c:v>88.392857142857196</c:v>
                </c:pt>
                <c:pt idx="30">
                  <c:v>60.107142857142904</c:v>
                </c:pt>
                <c:pt idx="31">
                  <c:v>31.821428571428619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3364096"/>
        <c:axId val="103365632"/>
      </c:lineChart>
      <c:catAx>
        <c:axId val="10336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3365632"/>
        <c:crosses val="autoZero"/>
        <c:auto val="1"/>
        <c:lblAlgn val="ctr"/>
        <c:lblOffset val="100"/>
        <c:noMultiLvlLbl val="0"/>
      </c:catAx>
      <c:valAx>
        <c:axId val="103365632"/>
        <c:scaling>
          <c:orientation val="minMax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 w="9525">
            <a:noFill/>
          </a:ln>
        </c:spPr>
        <c:crossAx val="103364096"/>
        <c:crosses val="autoZero"/>
        <c:crossBetween val="between"/>
      </c:valAx>
    </c:plotArea>
    <c:legend>
      <c:legendPos val="b"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-8.3333333333333332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5555555555555558E-3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7777777777777779E-3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8.3333333333333332E-3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'Orosz hitel'!$C$1:$M$1</c:f>
              <c:numCache>
                <c:formatCode>General</c:formatCode>
                <c:ptCount val="11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  <c:pt idx="8">
                  <c:v>2023</c:v>
                </c:pt>
                <c:pt idx="9">
                  <c:v>2024</c:v>
                </c:pt>
                <c:pt idx="10">
                  <c:v>2025</c:v>
                </c:pt>
              </c:numCache>
            </c:numRef>
          </c:cat>
          <c:val>
            <c:numRef>
              <c:f>'Orosz hitel'!$C$23:$M$23</c:f>
              <c:numCache>
                <c:formatCode>0.00%</c:formatCode>
                <c:ptCount val="11"/>
                <c:pt idx="0">
                  <c:v>0.01</c:v>
                </c:pt>
                <c:pt idx="1">
                  <c:v>1.2E-2</c:v>
                </c:pt>
                <c:pt idx="2">
                  <c:v>0.02</c:v>
                </c:pt>
                <c:pt idx="3">
                  <c:v>0.17599999999999999</c:v>
                </c:pt>
                <c:pt idx="4">
                  <c:v>0.126</c:v>
                </c:pt>
                <c:pt idx="5">
                  <c:v>0.13</c:v>
                </c:pt>
                <c:pt idx="6">
                  <c:v>0.11</c:v>
                </c:pt>
                <c:pt idx="7">
                  <c:v>0.125</c:v>
                </c:pt>
                <c:pt idx="8">
                  <c:v>0.123</c:v>
                </c:pt>
                <c:pt idx="9">
                  <c:v>0.124</c:v>
                </c:pt>
                <c:pt idx="10">
                  <c:v>4.3999999999999997E-2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408768"/>
        <c:axId val="103410304"/>
      </c:barChart>
      <c:catAx>
        <c:axId val="10340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hu-HU"/>
          </a:p>
        </c:txPr>
        <c:crossAx val="103410304"/>
        <c:crosses val="autoZero"/>
        <c:auto val="1"/>
        <c:lblAlgn val="ctr"/>
        <c:lblOffset val="100"/>
        <c:noMultiLvlLbl val="0"/>
      </c:catAx>
      <c:valAx>
        <c:axId val="1034103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.0%" sourceLinked="0"/>
        <c:majorTickMark val="out"/>
        <c:minorTickMark val="none"/>
        <c:tickLblPos val="nextTo"/>
        <c:crossAx val="1034087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39943082856188"/>
          <c:y val="0.12778597916062498"/>
          <c:w val="0.59386396934352548"/>
          <c:h val="0.83593128610692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'Paks1 '!$A$37:$B$37</c:f>
              <c:strCache>
                <c:ptCount val="1"/>
                <c:pt idx="0">
                  <c:v>Üzemi (üzleti) tevékenység eredménye (EBIT)</c:v>
                </c:pt>
              </c:strCache>
            </c:strRef>
          </c:tx>
          <c:invertIfNegative val="0"/>
          <c:cat>
            <c:numRef>
              <c:f>'Paks1 '!$C$36:$N$36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'Paks1 '!$C$37:$N$37</c:f>
              <c:numCache>
                <c:formatCode>#,##0</c:formatCode>
                <c:ptCount val="12"/>
                <c:pt idx="0">
                  <c:v>-3756</c:v>
                </c:pt>
                <c:pt idx="1">
                  <c:v>-825</c:v>
                </c:pt>
                <c:pt idx="2">
                  <c:v>4376</c:v>
                </c:pt>
                <c:pt idx="3">
                  <c:v>4489</c:v>
                </c:pt>
                <c:pt idx="4">
                  <c:v>9855</c:v>
                </c:pt>
                <c:pt idx="5">
                  <c:v>21424</c:v>
                </c:pt>
                <c:pt idx="6">
                  <c:v>27160</c:v>
                </c:pt>
                <c:pt idx="7">
                  <c:v>27127</c:v>
                </c:pt>
                <c:pt idx="8">
                  <c:v>29447</c:v>
                </c:pt>
                <c:pt idx="9">
                  <c:v>40185</c:v>
                </c:pt>
                <c:pt idx="10">
                  <c:v>40105</c:v>
                </c:pt>
                <c:pt idx="11">
                  <c:v>20225</c:v>
                </c:pt>
              </c:numCache>
            </c:numRef>
          </c:val>
        </c:ser>
        <c:ser>
          <c:idx val="1"/>
          <c:order val="1"/>
          <c:tx>
            <c:strRef>
              <c:f>'Paks1 '!$A$38:$B$38</c:f>
              <c:strCache>
                <c:ptCount val="1"/>
                <c:pt idx="0">
                  <c:v>Egyéb ráfordítások</c:v>
                </c:pt>
              </c:strCache>
            </c:strRef>
          </c:tx>
          <c:invertIfNegative val="0"/>
          <c:cat>
            <c:numRef>
              <c:f>'Paks1 '!$C$36:$N$36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'Paks1 '!$C$38:$N$38</c:f>
              <c:numCache>
                <c:formatCode>#,##0</c:formatCode>
                <c:ptCount val="12"/>
                <c:pt idx="0">
                  <c:v>32786</c:v>
                </c:pt>
                <c:pt idx="1">
                  <c:v>28787</c:v>
                </c:pt>
                <c:pt idx="2">
                  <c:v>31448</c:v>
                </c:pt>
                <c:pt idx="3">
                  <c:v>30540</c:v>
                </c:pt>
                <c:pt idx="4">
                  <c:v>44682</c:v>
                </c:pt>
                <c:pt idx="5">
                  <c:v>37367</c:v>
                </c:pt>
                <c:pt idx="6">
                  <c:v>36768</c:v>
                </c:pt>
                <c:pt idx="7">
                  <c:v>37559</c:v>
                </c:pt>
                <c:pt idx="8">
                  <c:v>40945</c:v>
                </c:pt>
                <c:pt idx="9">
                  <c:v>30337</c:v>
                </c:pt>
                <c:pt idx="10">
                  <c:v>32889</c:v>
                </c:pt>
                <c:pt idx="11">
                  <c:v>33456</c:v>
                </c:pt>
              </c:numCache>
            </c:numRef>
          </c:val>
        </c:ser>
        <c:ser>
          <c:idx val="2"/>
          <c:order val="2"/>
          <c:tx>
            <c:strRef>
              <c:f>'Paks1 '!$A$39:$B$39</c:f>
              <c:strCache>
                <c:ptCount val="1"/>
                <c:pt idx="0">
                  <c:v>Értékcsökkenési leírás</c:v>
                </c:pt>
              </c:strCache>
            </c:strRef>
          </c:tx>
          <c:invertIfNegative val="0"/>
          <c:cat>
            <c:numRef>
              <c:f>'Paks1 '!$C$36:$N$36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'Paks1 '!$C$39:$N$39</c:f>
              <c:numCache>
                <c:formatCode>#,##0</c:formatCode>
                <c:ptCount val="12"/>
                <c:pt idx="0">
                  <c:v>17268</c:v>
                </c:pt>
                <c:pt idx="1">
                  <c:v>17617</c:v>
                </c:pt>
                <c:pt idx="2">
                  <c:v>14269</c:v>
                </c:pt>
                <c:pt idx="3">
                  <c:v>14248</c:v>
                </c:pt>
                <c:pt idx="4">
                  <c:v>13994</c:v>
                </c:pt>
                <c:pt idx="5">
                  <c:v>14107</c:v>
                </c:pt>
                <c:pt idx="6">
                  <c:v>16015</c:v>
                </c:pt>
                <c:pt idx="7">
                  <c:v>18164</c:v>
                </c:pt>
                <c:pt idx="8">
                  <c:v>21754</c:v>
                </c:pt>
                <c:pt idx="9">
                  <c:v>24114</c:v>
                </c:pt>
                <c:pt idx="10">
                  <c:v>20398</c:v>
                </c:pt>
                <c:pt idx="11">
                  <c:v>22825</c:v>
                </c:pt>
              </c:numCache>
            </c:numRef>
          </c:val>
        </c:ser>
        <c:ser>
          <c:idx val="3"/>
          <c:order val="3"/>
          <c:tx>
            <c:strRef>
              <c:f>'Paks1 '!$A$40:$B$40</c:f>
              <c:strCache>
                <c:ptCount val="1"/>
                <c:pt idx="0">
                  <c:v>Személyi jellegű ráfordítások</c:v>
                </c:pt>
              </c:strCache>
            </c:strRef>
          </c:tx>
          <c:invertIfNegative val="0"/>
          <c:cat>
            <c:numRef>
              <c:f>'Paks1 '!$C$36:$N$36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'Paks1 '!$C$40:$N$40</c:f>
              <c:numCache>
                <c:formatCode>#,##0</c:formatCode>
                <c:ptCount val="12"/>
                <c:pt idx="0">
                  <c:v>18544</c:v>
                </c:pt>
                <c:pt idx="1">
                  <c:v>20381</c:v>
                </c:pt>
                <c:pt idx="2">
                  <c:v>22581</c:v>
                </c:pt>
                <c:pt idx="3">
                  <c:v>24013</c:v>
                </c:pt>
                <c:pt idx="4">
                  <c:v>26226</c:v>
                </c:pt>
                <c:pt idx="5">
                  <c:v>25596</c:v>
                </c:pt>
                <c:pt idx="6">
                  <c:v>26117</c:v>
                </c:pt>
                <c:pt idx="7">
                  <c:v>30987</c:v>
                </c:pt>
                <c:pt idx="8">
                  <c:v>31376</c:v>
                </c:pt>
                <c:pt idx="9">
                  <c:v>32467</c:v>
                </c:pt>
                <c:pt idx="10">
                  <c:v>32889</c:v>
                </c:pt>
                <c:pt idx="11">
                  <c:v>33887</c:v>
                </c:pt>
              </c:numCache>
            </c:numRef>
          </c:val>
        </c:ser>
        <c:ser>
          <c:idx val="4"/>
          <c:order val="4"/>
          <c:tx>
            <c:strRef>
              <c:f>'Paks1 '!$A$41:$B$41</c:f>
              <c:strCache>
                <c:ptCount val="1"/>
                <c:pt idx="0">
                  <c:v>Anyagjellegű ráfordítások</c:v>
                </c:pt>
              </c:strCache>
            </c:strRef>
          </c:tx>
          <c:invertIfNegative val="0"/>
          <c:cat>
            <c:numRef>
              <c:f>'Paks1 '!$C$36:$N$36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'Paks1 '!$C$41:$N$41</c:f>
              <c:numCache>
                <c:formatCode>#,##0</c:formatCode>
                <c:ptCount val="12"/>
                <c:pt idx="0">
                  <c:v>31533</c:v>
                </c:pt>
                <c:pt idx="1">
                  <c:v>35433</c:v>
                </c:pt>
                <c:pt idx="2">
                  <c:v>41022</c:v>
                </c:pt>
                <c:pt idx="3">
                  <c:v>43627</c:v>
                </c:pt>
                <c:pt idx="4">
                  <c:v>44958</c:v>
                </c:pt>
                <c:pt idx="5">
                  <c:v>50542</c:v>
                </c:pt>
                <c:pt idx="6">
                  <c:v>53527</c:v>
                </c:pt>
                <c:pt idx="7">
                  <c:v>58334</c:v>
                </c:pt>
                <c:pt idx="8">
                  <c:v>62695</c:v>
                </c:pt>
                <c:pt idx="9">
                  <c:v>62897</c:v>
                </c:pt>
                <c:pt idx="10">
                  <c:v>63230</c:v>
                </c:pt>
                <c:pt idx="11">
                  <c:v>67029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103442688"/>
        <c:axId val="103448576"/>
      </c:barChart>
      <c:catAx>
        <c:axId val="103442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03448576"/>
        <c:crosses val="autoZero"/>
        <c:auto val="1"/>
        <c:lblAlgn val="ctr"/>
        <c:lblOffset val="100"/>
        <c:noMultiLvlLbl val="0"/>
      </c:catAx>
      <c:valAx>
        <c:axId val="10344857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millió forint</a:t>
                </a:r>
              </a:p>
            </c:rich>
          </c:tx>
          <c:layout>
            <c:manualLayout>
              <c:xMode val="edge"/>
              <c:yMode val="edge"/>
              <c:x val="1.9915355036679537E-2"/>
              <c:y val="4.0514631126902602E-2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1034426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217029071243499"/>
          <c:y val="0.17997705213909423"/>
          <c:w val="0.26588049626555732"/>
          <c:h val="0.70859175837791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361950</xdr:colOff>
          <xdr:row>0</xdr:row>
          <xdr:rowOff>57150</xdr:rowOff>
        </xdr:from>
        <xdr:to>
          <xdr:col>3</xdr:col>
          <xdr:colOff>295275</xdr:colOff>
          <xdr:row>1</xdr:row>
          <xdr:rowOff>142875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hu-HU" sz="1100" b="0" i="0" u="none" strike="noStrike" baseline="0">
                  <a:solidFill>
                    <a:srgbClr val="000000"/>
                  </a:solidFill>
                  <a:latin typeface="Calibri"/>
                </a:rPr>
                <a:t>Induló paraméterek visszaállítása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18</xdr:row>
      <xdr:rowOff>66675</xdr:rowOff>
    </xdr:from>
    <xdr:to>
      <xdr:col>7</xdr:col>
      <xdr:colOff>914399</xdr:colOff>
      <xdr:row>47</xdr:row>
      <xdr:rowOff>47625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1028701</xdr:colOff>
      <xdr:row>18</xdr:row>
      <xdr:rowOff>47624</xdr:rowOff>
    </xdr:from>
    <xdr:to>
      <xdr:col>18</xdr:col>
      <xdr:colOff>419101</xdr:colOff>
      <xdr:row>47</xdr:row>
      <xdr:rowOff>76200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0.11098</cdr:x>
      <cdr:y>0.10951</cdr:y>
    </cdr:from>
    <cdr:to>
      <cdr:x>0.89953</cdr:x>
      <cdr:y>0.19516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904876" y="603946"/>
          <a:ext cx="6429375" cy="472379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000"/>
            <a:t>Az ábra bal</a:t>
          </a:r>
          <a:r>
            <a:rPr lang="hu-HU" sz="1000" baseline="0"/>
            <a:t> tengelyén a magyar fél által biztosítandó tőke és hitelfinanszírozás együttes összege szerepel nominális  euró értékben. A jobb tengely a nettó jelenérték időbeni alakulását szemlélteti reál értékben 2015-ös áron.</a:t>
          </a:r>
          <a:endParaRPr lang="hu-HU" sz="10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0.09554</cdr:x>
      <cdr:y>0.09243</cdr:y>
    </cdr:from>
    <cdr:to>
      <cdr:x>0.90974</cdr:x>
      <cdr:y>0.17823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803275" y="508000"/>
          <a:ext cx="6845300" cy="471542"/>
        </a:xfrm>
        <a:prstGeom xmlns:a="http://schemas.openxmlformats.org/drawingml/2006/main" prst="rect">
          <a:avLst/>
        </a:prstGeom>
        <a:solidFill xmlns:a="http://schemas.openxmlformats.org/drawingml/2006/main">
          <a:srgbClr val="FFC000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u-HU" sz="1000"/>
            <a:t>Az ábra bal</a:t>
          </a:r>
          <a:r>
            <a:rPr lang="hu-HU" sz="1000" baseline="0"/>
            <a:t> tengelyén a tulajdonosi pénzáramlások (FCFE) és az addicionális (tulajdonosi )hitelnyújtás szerepel  nominális  euró értékben (a hitelnyújtás és a tőkeemelés negatív, a hitelek csökkenése illletve az osztalék pozitív előjellel). A jobb tengely a nettó jelenérték időbeni alakulását szemlélteti reál értékben 2015-ös áron.</a:t>
          </a:r>
          <a:endParaRPr lang="hu-HU" sz="1000"/>
        </a:p>
      </cdr:txBody>
    </cdr:sp>
  </cdr:relSizeAnchor>
  <cdr:relSizeAnchor xmlns:cdr="http://schemas.openxmlformats.org/drawingml/2006/chartDrawing">
    <cdr:from>
      <cdr:x>0.09358</cdr:x>
      <cdr:y>0.88336</cdr:y>
    </cdr:from>
    <cdr:to>
      <cdr:x>0.20226</cdr:x>
      <cdr:y>1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787400" y="4905376"/>
          <a:ext cx="914400" cy="647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hu-HU" sz="1100"/>
        </a:p>
      </cdr:txBody>
    </cdr:sp>
  </cdr:relSizeAnchor>
  <cdr:relSizeAnchor xmlns:cdr="http://schemas.openxmlformats.org/drawingml/2006/chartDrawing">
    <cdr:from>
      <cdr:x>0.03321</cdr:x>
      <cdr:y>0.93825</cdr:y>
    </cdr:from>
    <cdr:to>
      <cdr:x>0.94792</cdr:x>
      <cdr:y>0.9817</cdr:y>
    </cdr:to>
    <cdr:sp macro="" textlink="">
      <cdr:nvSpPr>
        <cdr:cNvPr id="4" name="Szövegdoboz 3"/>
        <cdr:cNvSpPr txBox="1"/>
      </cdr:nvSpPr>
      <cdr:spPr>
        <a:xfrm xmlns:a="http://schemas.openxmlformats.org/drawingml/2006/main">
          <a:off x="279400" y="5210176"/>
          <a:ext cx="7696200" cy="241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hu-HU" sz="1000"/>
            <a:t>*Ha  a cég az adott évben pótlólagos hitelre szorul, úgy értéke negatív, ha visszafizeti</a:t>
          </a:r>
          <a:r>
            <a:rPr lang="hu-HU" sz="1000" baseline="0"/>
            <a:t> a korábbi pótlólagos hiteleit, úgy pozitív.</a:t>
          </a:r>
          <a:endParaRPr lang="hu-HU" sz="10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409575</xdr:colOff>
          <xdr:row>0</xdr:row>
          <xdr:rowOff>66675</xdr:rowOff>
        </xdr:from>
        <xdr:to>
          <xdr:col>1</xdr:col>
          <xdr:colOff>3248025</xdr:colOff>
          <xdr:row>0</xdr:row>
          <xdr:rowOff>428625</xdr:rowOff>
        </xdr:to>
        <xdr:sp macro="" textlink="">
          <xdr:nvSpPr>
            <xdr:cNvPr id="5131" name="Button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hu-HU" sz="1400" b="1" i="0" u="none" strike="noStrike" baseline="0">
                  <a:solidFill>
                    <a:srgbClr val="000000"/>
                  </a:solidFill>
                  <a:latin typeface="Calibri"/>
                </a:rPr>
                <a:t>Eszköz-forrás egyezőség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80962</xdr:colOff>
      <xdr:row>11</xdr:row>
      <xdr:rowOff>28575</xdr:rowOff>
    </xdr:from>
    <xdr:to>
      <xdr:col>43</xdr:col>
      <xdr:colOff>123825</xdr:colOff>
      <xdr:row>29</xdr:row>
      <xdr:rowOff>152400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66675</xdr:colOff>
      <xdr:row>24</xdr:row>
      <xdr:rowOff>142875</xdr:rowOff>
    </xdr:from>
    <xdr:to>
      <xdr:col>11</xdr:col>
      <xdr:colOff>371475</xdr:colOff>
      <xdr:row>39</xdr:row>
      <xdr:rowOff>28575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61911</xdr:colOff>
      <xdr:row>42</xdr:row>
      <xdr:rowOff>133349</xdr:rowOff>
    </xdr:from>
    <xdr:to>
      <xdr:col>8</xdr:col>
      <xdr:colOff>276225</xdr:colOff>
      <xdr:row>63</xdr:row>
      <xdr:rowOff>19050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D6" sqref="D6"/>
    </sheetView>
  </sheetViews>
  <sheetFormatPr defaultRowHeight="15" x14ac:dyDescent="0.25"/>
  <sheetData>
    <row r="1" spans="1:17" ht="26.25" x14ac:dyDescent="0.4">
      <c r="A1" s="339" t="s">
        <v>502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spans="1:17" ht="15.75" x14ac:dyDescent="0.25">
      <c r="A2" s="336" t="s">
        <v>491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</row>
    <row r="3" spans="1:17" ht="15.75" x14ac:dyDescent="0.25">
      <c r="A3" s="337" t="s">
        <v>492</v>
      </c>
      <c r="B3" s="335"/>
      <c r="C3" s="335"/>
      <c r="D3" s="335"/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</row>
    <row r="4" spans="1:17" ht="15.75" x14ac:dyDescent="0.25">
      <c r="A4" s="336" t="s">
        <v>501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</row>
    <row r="5" spans="1:17" x14ac:dyDescent="0.25">
      <c r="A5" s="335"/>
      <c r="B5" s="335"/>
      <c r="C5" s="335"/>
      <c r="D5" s="335"/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5"/>
      <c r="P5" s="335"/>
      <c r="Q5" s="335"/>
    </row>
    <row r="6" spans="1:17" ht="18.75" x14ac:dyDescent="0.3">
      <c r="A6" s="340" t="s">
        <v>486</v>
      </c>
      <c r="B6" s="335"/>
      <c r="C6" s="335"/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</row>
    <row r="7" spans="1:17" ht="15.75" x14ac:dyDescent="0.25">
      <c r="A7" s="338" t="s">
        <v>487</v>
      </c>
      <c r="B7" s="335"/>
      <c r="C7" s="335"/>
      <c r="D7" s="335"/>
      <c r="E7" s="335"/>
      <c r="F7" s="335"/>
      <c r="G7" s="335"/>
      <c r="H7" s="335"/>
      <c r="I7" s="335"/>
      <c r="J7" s="335"/>
      <c r="K7" s="335"/>
      <c r="L7" s="335"/>
      <c r="M7" s="335"/>
      <c r="N7" s="335"/>
      <c r="O7" s="335"/>
      <c r="P7" s="335"/>
      <c r="Q7" s="335"/>
    </row>
    <row r="8" spans="1:17" ht="15.75" x14ac:dyDescent="0.25">
      <c r="A8" s="338" t="s">
        <v>493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  <c r="Q8" s="335"/>
    </row>
    <row r="9" spans="1:17" ht="15.75" x14ac:dyDescent="0.25">
      <c r="A9" s="338" t="s">
        <v>488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</row>
    <row r="10" spans="1:17" ht="15.75" x14ac:dyDescent="0.25">
      <c r="A10" s="338" t="s">
        <v>489</v>
      </c>
      <c r="B10" s="335"/>
      <c r="C10" s="335"/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</row>
    <row r="11" spans="1:17" ht="15.75" x14ac:dyDescent="0.25">
      <c r="A11" s="338" t="s">
        <v>490</v>
      </c>
      <c r="B11" s="335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</row>
    <row r="12" spans="1:17" x14ac:dyDescent="0.25">
      <c r="A12" s="335"/>
      <c r="B12" s="335"/>
      <c r="C12" s="335"/>
      <c r="D12" s="335"/>
      <c r="E12" s="335"/>
      <c r="F12" s="335"/>
      <c r="G12" s="335"/>
      <c r="H12" s="335"/>
      <c r="I12" s="335"/>
      <c r="J12" s="335"/>
      <c r="K12" s="335"/>
      <c r="L12" s="335"/>
      <c r="M12" s="335"/>
      <c r="N12" s="335"/>
      <c r="O12" s="335"/>
      <c r="P12" s="335"/>
      <c r="Q12" s="335"/>
    </row>
    <row r="13" spans="1:17" ht="18.75" x14ac:dyDescent="0.3">
      <c r="A13" s="340" t="s">
        <v>500</v>
      </c>
      <c r="B13" s="335"/>
      <c r="C13" s="335"/>
      <c r="D13" s="335"/>
      <c r="E13" s="335"/>
      <c r="F13" s="335"/>
      <c r="G13" s="335"/>
      <c r="H13" s="335"/>
      <c r="I13" s="335"/>
      <c r="J13" s="335"/>
      <c r="K13" s="335"/>
      <c r="L13" s="335"/>
      <c r="M13" s="335"/>
      <c r="N13" s="335"/>
      <c r="O13" s="335"/>
      <c r="P13" s="335"/>
      <c r="Q13" s="335"/>
    </row>
    <row r="14" spans="1:17" x14ac:dyDescent="0.25">
      <c r="A14" s="335"/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</row>
    <row r="15" spans="1:17" ht="15.75" x14ac:dyDescent="0.25">
      <c r="A15" s="338" t="s">
        <v>494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</row>
    <row r="16" spans="1:17" ht="15.75" x14ac:dyDescent="0.25">
      <c r="A16" s="338" t="s">
        <v>495</v>
      </c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35"/>
      <c r="N16" s="335"/>
      <c r="O16" s="335"/>
      <c r="P16" s="335"/>
      <c r="Q16" s="335"/>
    </row>
    <row r="17" spans="1:17" ht="15.75" x14ac:dyDescent="0.25">
      <c r="A17" s="338" t="s">
        <v>496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</row>
    <row r="18" spans="1:17" ht="15.75" x14ac:dyDescent="0.25">
      <c r="A18" s="338" t="s">
        <v>497</v>
      </c>
      <c r="B18" s="335"/>
      <c r="C18" s="335"/>
      <c r="D18" s="335"/>
      <c r="E18" s="335"/>
      <c r="F18" s="335"/>
      <c r="G18" s="335"/>
      <c r="H18" s="335"/>
      <c r="I18" s="335"/>
      <c r="J18" s="335"/>
      <c r="K18" s="335"/>
      <c r="L18" s="335"/>
      <c r="M18" s="335"/>
      <c r="N18" s="335"/>
      <c r="O18" s="335"/>
      <c r="P18" s="335"/>
      <c r="Q18" s="335"/>
    </row>
    <row r="19" spans="1:17" ht="15.75" x14ac:dyDescent="0.25">
      <c r="A19" s="338" t="s">
        <v>498</v>
      </c>
      <c r="B19" s="335"/>
      <c r="C19" s="335"/>
      <c r="D19" s="335"/>
      <c r="E19" s="335"/>
      <c r="F19" s="335"/>
      <c r="G19" s="335"/>
      <c r="H19" s="335"/>
      <c r="I19" s="335"/>
      <c r="J19" s="335"/>
      <c r="K19" s="335"/>
      <c r="L19" s="335"/>
      <c r="M19" s="335"/>
      <c r="N19" s="335"/>
      <c r="O19" s="335"/>
      <c r="P19" s="335"/>
      <c r="Q19" s="335"/>
    </row>
    <row r="20" spans="1:17" ht="15.75" x14ac:dyDescent="0.25">
      <c r="A20" s="338" t="s">
        <v>499</v>
      </c>
      <c r="B20" s="335"/>
      <c r="C20" s="335"/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5"/>
    </row>
    <row r="21" spans="1:17" x14ac:dyDescent="0.25">
      <c r="A21" s="335"/>
      <c r="B21" s="335"/>
      <c r="C21" s="335"/>
      <c r="D21" s="335"/>
      <c r="E21" s="335"/>
      <c r="F21" s="335"/>
      <c r="G21" s="335"/>
      <c r="H21" s="335"/>
      <c r="I21" s="335"/>
      <c r="J21" s="335"/>
      <c r="K21" s="335"/>
      <c r="L21" s="335"/>
      <c r="M21" s="335"/>
      <c r="N21" s="335"/>
      <c r="O21" s="335"/>
      <c r="P21" s="335"/>
      <c r="Q21" s="335"/>
    </row>
    <row r="22" spans="1:17" x14ac:dyDescent="0.25">
      <c r="A22" s="335"/>
      <c r="B22" s="335"/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</row>
    <row r="23" spans="1:17" x14ac:dyDescent="0.25">
      <c r="A23" s="335"/>
      <c r="B23" s="335"/>
      <c r="C23" s="335"/>
      <c r="D23" s="335"/>
      <c r="E23" s="335"/>
      <c r="F23" s="335"/>
      <c r="G23" s="335"/>
      <c r="H23" s="335"/>
      <c r="I23" s="335"/>
      <c r="J23" s="335"/>
      <c r="K23" s="335"/>
      <c r="L23" s="335"/>
      <c r="M23" s="335"/>
      <c r="N23" s="335"/>
      <c r="O23" s="335"/>
      <c r="P23" s="335"/>
      <c r="Q23" s="335"/>
    </row>
    <row r="24" spans="1:17" x14ac:dyDescent="0.25">
      <c r="A24" s="335"/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  <c r="N24" s="335"/>
      <c r="O24" s="335"/>
      <c r="P24" s="335"/>
      <c r="Q24" s="33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"/>
  <dimension ref="A1:D47"/>
  <sheetViews>
    <sheetView workbookViewId="0"/>
  </sheetViews>
  <sheetFormatPr defaultRowHeight="15" x14ac:dyDescent="0.25"/>
  <cols>
    <col min="1" max="1" width="54.140625" customWidth="1"/>
    <col min="2" max="2" width="13.85546875" bestFit="1" customWidth="1"/>
    <col min="3" max="3" width="31.7109375" customWidth="1"/>
    <col min="4" max="4" width="37.5703125" customWidth="1"/>
  </cols>
  <sheetData>
    <row r="1" spans="1:4" ht="18.75" x14ac:dyDescent="0.3">
      <c r="A1" s="201" t="s">
        <v>409</v>
      </c>
      <c r="B1" s="166"/>
      <c r="C1" s="166"/>
      <c r="D1" s="166"/>
    </row>
    <row r="2" spans="1:4" ht="15.75" thickBot="1" x14ac:dyDescent="0.3">
      <c r="A2" s="166"/>
      <c r="B2" s="166"/>
      <c r="C2" s="166"/>
      <c r="D2" s="166"/>
    </row>
    <row r="3" spans="1:4" ht="15.75" customHeight="1" thickBot="1" x14ac:dyDescent="0.3">
      <c r="A3" s="167" t="s">
        <v>391</v>
      </c>
      <c r="B3" s="164">
        <v>0.85</v>
      </c>
      <c r="C3" s="166"/>
      <c r="D3" s="166"/>
    </row>
    <row r="4" spans="1:4" ht="15.75" customHeight="1" thickBot="1" x14ac:dyDescent="0.3">
      <c r="A4" s="167" t="s">
        <v>392</v>
      </c>
      <c r="B4" s="164">
        <v>0.92</v>
      </c>
      <c r="C4" s="166"/>
      <c r="D4" s="166"/>
    </row>
    <row r="5" spans="1:4" x14ac:dyDescent="0.25">
      <c r="A5" s="169" t="s">
        <v>395</v>
      </c>
      <c r="B5" s="196">
        <f>D37/B37*B3/B43</f>
        <v>1.1086956521739131</v>
      </c>
      <c r="C5" s="182">
        <f>B39*D37/B37*B3/B43</f>
        <v>15.965217391304348</v>
      </c>
      <c r="D5" s="160" t="s">
        <v>393</v>
      </c>
    </row>
    <row r="6" spans="1:4" ht="15.75" thickBot="1" x14ac:dyDescent="0.3">
      <c r="A6" s="169" t="s">
        <v>394</v>
      </c>
      <c r="B6" s="196">
        <f>D37/B37*B4/B43</f>
        <v>1.2</v>
      </c>
      <c r="C6" s="182">
        <f>B39*D37/B37*B4/B43</f>
        <v>17.28</v>
      </c>
      <c r="D6" s="160" t="s">
        <v>393</v>
      </c>
    </row>
    <row r="7" spans="1:4" ht="15.75" thickBot="1" x14ac:dyDescent="0.3">
      <c r="A7" s="167" t="s">
        <v>485</v>
      </c>
      <c r="B7" s="164">
        <v>0</v>
      </c>
      <c r="C7" s="167"/>
      <c r="D7" s="167"/>
    </row>
    <row r="8" spans="1:4" ht="15.75" thickBot="1" x14ac:dyDescent="0.3">
      <c r="A8" s="167"/>
      <c r="B8" s="167"/>
      <c r="C8" s="182">
        <f>B41</f>
        <v>43.391785291960417</v>
      </c>
      <c r="D8" s="160" t="s">
        <v>412</v>
      </c>
    </row>
    <row r="9" spans="1:4" ht="15.75" thickBot="1" x14ac:dyDescent="0.3">
      <c r="A9" s="167" t="s">
        <v>380</v>
      </c>
      <c r="B9" s="164">
        <v>0.25</v>
      </c>
      <c r="C9" s="182">
        <f>'Pü. kimutatások'!O2</f>
        <v>63.891634220720654</v>
      </c>
      <c r="D9" s="160" t="s">
        <v>359</v>
      </c>
    </row>
    <row r="10" spans="1:4" ht="15.75" thickBot="1" x14ac:dyDescent="0.3">
      <c r="A10" s="167"/>
      <c r="B10" s="167"/>
      <c r="C10" s="182">
        <f>'Pü. kimutatások'!X2</f>
        <v>73.053054079527243</v>
      </c>
      <c r="D10" s="160" t="s">
        <v>411</v>
      </c>
    </row>
    <row r="11" spans="1:4" ht="15.75" thickBot="1" x14ac:dyDescent="0.3">
      <c r="A11" s="167" t="s">
        <v>396</v>
      </c>
      <c r="B11" s="165">
        <v>1.4999999999999999E-2</v>
      </c>
      <c r="D11" s="170" t="s">
        <v>338</v>
      </c>
    </row>
    <row r="12" spans="1:4" ht="15.75" thickBot="1" x14ac:dyDescent="0.3">
      <c r="A12" s="167" t="s">
        <v>399</v>
      </c>
      <c r="B12" s="164">
        <v>0.08</v>
      </c>
      <c r="C12" s="167"/>
      <c r="D12" s="167"/>
    </row>
    <row r="13" spans="1:4" ht="15.75" thickBot="1" x14ac:dyDescent="0.3">
      <c r="A13" s="167" t="s">
        <v>400</v>
      </c>
      <c r="B13" s="164">
        <v>0.04</v>
      </c>
      <c r="C13" s="167"/>
      <c r="D13" s="167"/>
    </row>
    <row r="14" spans="1:4" ht="15.75" thickBot="1" x14ac:dyDescent="0.3">
      <c r="A14" s="167"/>
      <c r="B14" s="167"/>
      <c r="C14" s="167"/>
      <c r="D14" s="167"/>
    </row>
    <row r="15" spans="1:4" ht="15.75" thickBot="1" x14ac:dyDescent="0.3">
      <c r="A15" s="167" t="s">
        <v>397</v>
      </c>
      <c r="B15" s="164">
        <v>0.8</v>
      </c>
      <c r="D15" s="170" t="s">
        <v>398</v>
      </c>
    </row>
    <row r="16" spans="1:4" ht="15.75" thickBot="1" x14ac:dyDescent="0.3">
      <c r="A16" s="167"/>
      <c r="C16" s="167"/>
      <c r="D16" s="167"/>
    </row>
    <row r="17" spans="1:4" ht="15.75" thickBot="1" x14ac:dyDescent="0.3">
      <c r="A17" s="167" t="s">
        <v>355</v>
      </c>
      <c r="B17" s="164">
        <v>0.16</v>
      </c>
      <c r="C17" s="167"/>
      <c r="D17" s="167"/>
    </row>
    <row r="18" spans="1:4" ht="15.75" thickBot="1" x14ac:dyDescent="0.3">
      <c r="A18" s="167" t="s">
        <v>431</v>
      </c>
      <c r="B18" s="164">
        <v>0.02</v>
      </c>
      <c r="C18" s="167"/>
      <c r="D18" s="167"/>
    </row>
    <row r="19" spans="1:4" x14ac:dyDescent="0.25">
      <c r="A19" s="166"/>
      <c r="B19" s="166"/>
      <c r="C19" s="167"/>
      <c r="D19" s="167"/>
    </row>
    <row r="20" spans="1:4" ht="15.75" thickBot="1" x14ac:dyDescent="0.3">
      <c r="A20" s="167" t="s">
        <v>350</v>
      </c>
      <c r="B20" s="166"/>
      <c r="C20" s="167"/>
      <c r="D20" s="167"/>
    </row>
    <row r="21" spans="1:4" ht="15.75" thickBot="1" x14ac:dyDescent="0.3">
      <c r="A21" s="167" t="s">
        <v>351</v>
      </c>
      <c r="B21" s="164">
        <v>0.02</v>
      </c>
      <c r="D21" s="170" t="s">
        <v>368</v>
      </c>
    </row>
    <row r="22" spans="1:4" ht="15.75" thickBot="1" x14ac:dyDescent="0.3">
      <c r="A22" s="167" t="s">
        <v>347</v>
      </c>
      <c r="B22" s="164">
        <v>0.04</v>
      </c>
      <c r="C22" s="167"/>
      <c r="D22" s="167"/>
    </row>
    <row r="23" spans="1:4" ht="15.75" thickBot="1" x14ac:dyDescent="0.3">
      <c r="A23" s="167"/>
      <c r="B23" s="166"/>
      <c r="C23" s="167"/>
      <c r="D23" s="167"/>
    </row>
    <row r="24" spans="1:4" ht="15.75" thickBot="1" x14ac:dyDescent="0.3">
      <c r="A24" s="167" t="s">
        <v>369</v>
      </c>
      <c r="B24" s="164">
        <v>0.3</v>
      </c>
      <c r="C24" s="179" t="s">
        <v>370</v>
      </c>
      <c r="D24" s="167"/>
    </row>
    <row r="25" spans="1:4" ht="15.75" thickBot="1" x14ac:dyDescent="0.3">
      <c r="A25" s="167"/>
      <c r="B25" s="179"/>
      <c r="C25" s="179"/>
      <c r="D25" s="167"/>
    </row>
    <row r="26" spans="1:4" ht="15.75" thickBot="1" x14ac:dyDescent="0.3">
      <c r="A26" s="166" t="s">
        <v>427</v>
      </c>
      <c r="B26" s="183">
        <v>6</v>
      </c>
      <c r="C26" s="182">
        <f>'Paks1 '!T24</f>
        <v>4.5208118161270523</v>
      </c>
      <c r="D26" s="160" t="s">
        <v>426</v>
      </c>
    </row>
    <row r="27" spans="1:4" x14ac:dyDescent="0.25">
      <c r="A27" s="166"/>
      <c r="B27" s="166"/>
      <c r="C27" s="167"/>
      <c r="D27" s="167"/>
    </row>
    <row r="28" spans="1:4" ht="15.75" thickBot="1" x14ac:dyDescent="0.3">
      <c r="A28" s="167" t="s">
        <v>372</v>
      </c>
      <c r="B28" s="166"/>
      <c r="C28" s="167"/>
      <c r="D28" s="167"/>
    </row>
    <row r="29" spans="1:4" ht="15.75" thickBot="1" x14ac:dyDescent="0.3">
      <c r="A29" s="167" t="s">
        <v>371</v>
      </c>
      <c r="B29" s="184">
        <v>30</v>
      </c>
      <c r="C29" s="170" t="s">
        <v>373</v>
      </c>
      <c r="D29" s="167"/>
    </row>
    <row r="30" spans="1:4" ht="15.75" thickBot="1" x14ac:dyDescent="0.3">
      <c r="A30" s="167" t="s">
        <v>374</v>
      </c>
      <c r="B30" s="184">
        <v>1</v>
      </c>
      <c r="C30" s="170" t="s">
        <v>375</v>
      </c>
      <c r="D30" s="170" t="s">
        <v>378</v>
      </c>
    </row>
    <row r="31" spans="1:4" ht="15.75" thickBot="1" x14ac:dyDescent="0.3">
      <c r="A31" s="167" t="s">
        <v>376</v>
      </c>
      <c r="B31" s="184">
        <v>90</v>
      </c>
      <c r="C31" s="170" t="s">
        <v>373</v>
      </c>
      <c r="D31" s="202"/>
    </row>
    <row r="32" spans="1:4" ht="15.75" thickBot="1" x14ac:dyDescent="0.3">
      <c r="A32" s="167" t="s">
        <v>377</v>
      </c>
      <c r="B32" s="184">
        <v>30</v>
      </c>
      <c r="C32" s="170" t="s">
        <v>373</v>
      </c>
      <c r="D32" s="166" t="s">
        <v>379</v>
      </c>
    </row>
    <row r="33" spans="1:4" ht="15.75" thickBot="1" x14ac:dyDescent="0.3">
      <c r="A33" s="198" t="s">
        <v>381</v>
      </c>
      <c r="B33" s="183">
        <v>1</v>
      </c>
      <c r="C33" s="186" t="s">
        <v>382</v>
      </c>
    </row>
    <row r="34" spans="1:4" ht="15.75" thickBot="1" x14ac:dyDescent="0.3">
      <c r="A34" s="198" t="s">
        <v>383</v>
      </c>
      <c r="B34" s="164">
        <v>0.27</v>
      </c>
      <c r="D34" s="185"/>
    </row>
    <row r="35" spans="1:4" x14ac:dyDescent="0.25">
      <c r="A35" s="185"/>
      <c r="B35" s="185"/>
      <c r="C35" s="185"/>
      <c r="D35" s="185"/>
    </row>
    <row r="36" spans="1:4" x14ac:dyDescent="0.25">
      <c r="A36" s="200" t="s">
        <v>334</v>
      </c>
      <c r="B36" s="4"/>
      <c r="C36" s="197" t="s">
        <v>357</v>
      </c>
      <c r="D36" s="168"/>
    </row>
    <row r="37" spans="1:4" x14ac:dyDescent="0.25">
      <c r="A37" s="4" t="s">
        <v>337</v>
      </c>
      <c r="B37" s="4">
        <v>2000</v>
      </c>
      <c r="C37" s="168" t="s">
        <v>358</v>
      </c>
      <c r="D37" s="168">
        <v>2400</v>
      </c>
    </row>
    <row r="38" spans="1:4" x14ac:dyDescent="0.25">
      <c r="A38" s="4" t="s">
        <v>335</v>
      </c>
      <c r="B38" s="7">
        <v>185528</v>
      </c>
      <c r="C38" s="168" t="s">
        <v>413</v>
      </c>
      <c r="D38" s="168"/>
    </row>
    <row r="39" spans="1:4" x14ac:dyDescent="0.25">
      <c r="A39" s="4" t="s">
        <v>333</v>
      </c>
      <c r="B39" s="9">
        <v>14.4</v>
      </c>
      <c r="C39" s="236" t="s">
        <v>415</v>
      </c>
      <c r="D39" s="180">
        <v>0.25</v>
      </c>
    </row>
    <row r="40" spans="1:4" x14ac:dyDescent="0.25">
      <c r="A40" s="4" t="s">
        <v>13</v>
      </c>
      <c r="B40" s="10">
        <f>B38/(B39*1000)</f>
        <v>12.883888888888889</v>
      </c>
      <c r="C40" s="236" t="s">
        <v>416</v>
      </c>
      <c r="D40" s="180">
        <v>0.35</v>
      </c>
    </row>
    <row r="41" spans="1:4" x14ac:dyDescent="0.25">
      <c r="A41" s="4" t="s">
        <v>15</v>
      </c>
      <c r="B41" s="10">
        <f>B40*1000/B42</f>
        <v>43.391785291960417</v>
      </c>
      <c r="C41" s="236" t="s">
        <v>420</v>
      </c>
      <c r="D41" s="180">
        <v>0.4</v>
      </c>
    </row>
    <row r="42" spans="1:4" x14ac:dyDescent="0.25">
      <c r="A42" s="4" t="s">
        <v>332</v>
      </c>
      <c r="B42" s="4">
        <v>296.92</v>
      </c>
      <c r="C42" s="168"/>
      <c r="D42" s="168"/>
    </row>
    <row r="43" spans="1:4" x14ac:dyDescent="0.25">
      <c r="A43" s="4" t="s">
        <v>14</v>
      </c>
      <c r="B43" s="5">
        <v>0.92</v>
      </c>
      <c r="C43" s="168" t="s">
        <v>414</v>
      </c>
      <c r="D43" s="168"/>
    </row>
    <row r="44" spans="1:4" x14ac:dyDescent="0.25">
      <c r="A44" s="4"/>
      <c r="B44" s="4"/>
      <c r="C44" s="168" t="s">
        <v>7</v>
      </c>
      <c r="D44" s="181">
        <v>3.95E-2</v>
      </c>
    </row>
    <row r="45" spans="1:4" x14ac:dyDescent="0.25">
      <c r="A45" s="4"/>
      <c r="B45" s="4"/>
      <c r="C45" s="168" t="s">
        <v>2</v>
      </c>
      <c r="D45" s="181">
        <v>4.4999999999999998E-2</v>
      </c>
    </row>
    <row r="46" spans="1:4" x14ac:dyDescent="0.25">
      <c r="A46" s="4"/>
      <c r="B46" s="4"/>
      <c r="C46" s="168" t="s">
        <v>3</v>
      </c>
      <c r="D46" s="181">
        <v>4.8000000000000001E-2</v>
      </c>
    </row>
    <row r="47" spans="1:4" x14ac:dyDescent="0.25">
      <c r="A47" s="4"/>
      <c r="B47" s="4"/>
      <c r="C47" s="168" t="s">
        <v>4</v>
      </c>
      <c r="D47" s="181">
        <v>4.9500000000000002E-2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Button 2">
              <controlPr defaultSize="0" print="0" autoFill="0" autoPict="0" macro="[0]!Alapparaméterek">
                <anchor moveWithCells="1" sizeWithCells="1">
                  <from>
                    <xdr:col>2</xdr:col>
                    <xdr:colOff>361950</xdr:colOff>
                    <xdr:row>0</xdr:row>
                    <xdr:rowOff>57150</xdr:rowOff>
                  </from>
                  <to>
                    <xdr:col>3</xdr:col>
                    <xdr:colOff>295275</xdr:colOff>
                    <xdr:row>1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T49"/>
  <sheetViews>
    <sheetView zoomScale="75" zoomScaleNormal="75" workbookViewId="0"/>
  </sheetViews>
  <sheetFormatPr defaultRowHeight="15" x14ac:dyDescent="0.25"/>
  <cols>
    <col min="1" max="1" width="4.28515625" customWidth="1"/>
    <col min="2" max="2" width="44.85546875" customWidth="1"/>
    <col min="4" max="4" width="2.7109375" customWidth="1"/>
    <col min="5" max="5" width="38.140625" customWidth="1"/>
    <col min="6" max="6" width="5.85546875" customWidth="1"/>
    <col min="7" max="7" width="9" customWidth="1"/>
    <col min="8" max="8" width="20.7109375" customWidth="1"/>
    <col min="9" max="9" width="11.140625" customWidth="1"/>
    <col min="10" max="10" width="29.7109375" customWidth="1"/>
    <col min="11" max="11" width="3.42578125" customWidth="1"/>
    <col min="13" max="13" width="24" customWidth="1"/>
    <col min="14" max="14" width="11.7109375" customWidth="1"/>
    <col min="15" max="16" width="10.85546875" customWidth="1"/>
    <col min="17" max="17" width="10.7109375" customWidth="1"/>
    <col min="18" max="19" width="10.85546875" customWidth="1"/>
    <col min="20" max="20" width="7.42578125" customWidth="1"/>
  </cols>
  <sheetData>
    <row r="1" spans="1:20" x14ac:dyDescent="0.25">
      <c r="A1" s="166"/>
      <c r="B1" s="216" t="s">
        <v>401</v>
      </c>
      <c r="C1" s="217"/>
      <c r="D1" s="218"/>
      <c r="E1" s="218"/>
      <c r="F1" s="218"/>
      <c r="G1" s="218"/>
      <c r="H1" s="218"/>
      <c r="I1" s="218"/>
      <c r="J1" s="219"/>
      <c r="K1" s="166"/>
      <c r="L1" s="166"/>
      <c r="M1" s="325"/>
      <c r="N1" s="318" t="s">
        <v>472</v>
      </c>
      <c r="O1" s="342" t="s">
        <v>473</v>
      </c>
      <c r="P1" s="343"/>
      <c r="Q1" s="166"/>
      <c r="R1" s="166"/>
      <c r="S1" s="166"/>
      <c r="T1" s="166"/>
    </row>
    <row r="2" spans="1:20" ht="15.75" x14ac:dyDescent="0.25">
      <c r="A2" s="166"/>
      <c r="B2" s="220" t="str">
        <f>IF(ABS('Pü. kimutatások'!$BW$104)&gt;10,"FIGYELEM! A MODELL NINCS EGYENSÚLYBAN. MENJEN A PÜ.KIMUTATÁSOK TÁBLÁHOZ ÉS NYOMJA MEG A BAL FELSŐ SAROKBAN LÉVŐ NYOMÓGOMBOT!","")</f>
        <v/>
      </c>
      <c r="C2" s="221"/>
      <c r="D2" s="222"/>
      <c r="E2" s="222"/>
      <c r="F2" s="222"/>
      <c r="G2" s="222"/>
      <c r="H2" s="222"/>
      <c r="I2" s="222"/>
      <c r="J2" s="223"/>
      <c r="K2" s="166"/>
      <c r="L2" s="166"/>
      <c r="M2" s="326"/>
      <c r="N2" s="327" t="s">
        <v>469</v>
      </c>
      <c r="O2" s="328" t="s">
        <v>470</v>
      </c>
      <c r="P2" s="321" t="s">
        <v>471</v>
      </c>
      <c r="R2" s="166"/>
      <c r="S2" s="166"/>
      <c r="T2" s="166"/>
    </row>
    <row r="3" spans="1:20" x14ac:dyDescent="0.25">
      <c r="A3" s="166"/>
      <c r="B3" s="224" t="s">
        <v>391</v>
      </c>
      <c r="C3" s="225">
        <f>Paraméterek!B3</f>
        <v>0.85</v>
      </c>
      <c r="D3" s="222"/>
      <c r="E3" s="222" t="s">
        <v>397</v>
      </c>
      <c r="F3" s="225">
        <f>Paraméterek!B15</f>
        <v>0.8</v>
      </c>
      <c r="G3" s="222"/>
      <c r="H3" s="226" t="s">
        <v>372</v>
      </c>
      <c r="I3" s="222"/>
      <c r="J3" s="223"/>
      <c r="K3" s="166"/>
      <c r="L3" s="166"/>
      <c r="M3" s="329" t="s">
        <v>454</v>
      </c>
      <c r="N3" s="330">
        <f>'Paks1 '!P29</f>
        <v>0.17185840154541004</v>
      </c>
      <c r="O3" s="331">
        <f>'Pü. kimutatások'!BW181</f>
        <v>0.22312739855148883</v>
      </c>
      <c r="P3" s="331">
        <f>'Pü. kimutatások'!BX181</f>
        <v>0.41892155980892976</v>
      </c>
      <c r="Q3" s="166"/>
      <c r="R3" s="166"/>
      <c r="S3" s="166"/>
      <c r="T3" s="166"/>
    </row>
    <row r="4" spans="1:20" x14ac:dyDescent="0.25">
      <c r="A4" s="166"/>
      <c r="B4" s="224" t="s">
        <v>392</v>
      </c>
      <c r="C4" s="225">
        <f>Paraméterek!B4</f>
        <v>0.92</v>
      </c>
      <c r="D4" s="222"/>
      <c r="E4" s="222" t="s">
        <v>355</v>
      </c>
      <c r="F4" s="225">
        <f>Paraméterek!B17</f>
        <v>0.16</v>
      </c>
      <c r="G4" s="222"/>
      <c r="H4" s="256" t="s">
        <v>371</v>
      </c>
      <c r="I4" s="227">
        <f>Paraméterek!B29</f>
        <v>30</v>
      </c>
      <c r="J4" s="223" t="s">
        <v>373</v>
      </c>
      <c r="K4" s="166"/>
      <c r="L4" s="166"/>
      <c r="M4" s="332" t="s">
        <v>455</v>
      </c>
      <c r="N4" s="330">
        <f>'Paks1 '!P30</f>
        <v>0.28692116330811074</v>
      </c>
      <c r="O4" s="331">
        <f>'Pü. kimutatások'!BW182</f>
        <v>0.50452240463686371</v>
      </c>
      <c r="P4" s="331">
        <f>'Pü. kimutatások'!BX182</f>
        <v>0.51050990470441138</v>
      </c>
      <c r="Q4" s="166"/>
      <c r="R4" s="166"/>
      <c r="S4" s="166"/>
      <c r="T4" s="166"/>
    </row>
    <row r="5" spans="1:20" x14ac:dyDescent="0.25">
      <c r="A5" s="166"/>
      <c r="B5" s="224" t="s">
        <v>380</v>
      </c>
      <c r="C5" s="225">
        <f>Paraméterek!B9</f>
        <v>0.25</v>
      </c>
      <c r="D5" s="222"/>
      <c r="E5" s="222" t="s">
        <v>431</v>
      </c>
      <c r="F5" s="225">
        <f>Paraméterek!B18</f>
        <v>0.02</v>
      </c>
      <c r="G5" s="222"/>
      <c r="H5" s="256" t="s">
        <v>374</v>
      </c>
      <c r="I5" s="227">
        <f>Paraméterek!B30</f>
        <v>1</v>
      </c>
      <c r="J5" s="223" t="s">
        <v>419</v>
      </c>
      <c r="K5" s="166"/>
      <c r="L5" s="166"/>
      <c r="M5" s="332" t="s">
        <v>456</v>
      </c>
      <c r="N5" s="330">
        <f>'Paks1 '!P31</f>
        <v>0.17965223038606296</v>
      </c>
      <c r="O5" s="331">
        <f>'Pü. kimutatások'!BW183</f>
        <v>0.12077698329558209</v>
      </c>
      <c r="P5" s="331">
        <f>'Pü. kimutatások'!BX183</f>
        <v>0.11818162218101855</v>
      </c>
      <c r="Q5" s="166"/>
      <c r="R5" s="166"/>
      <c r="S5" s="166"/>
      <c r="T5" s="166"/>
    </row>
    <row r="6" spans="1:20" x14ac:dyDescent="0.25">
      <c r="A6" s="166"/>
      <c r="B6" s="224" t="s">
        <v>396</v>
      </c>
      <c r="C6" s="234">
        <f>Paraméterek!B11</f>
        <v>1.4999999999999999E-2</v>
      </c>
      <c r="D6" s="222"/>
      <c r="E6" s="222" t="s">
        <v>434</v>
      </c>
      <c r="F6" s="225">
        <f>Paraméterek!B21</f>
        <v>0.02</v>
      </c>
      <c r="G6" s="222"/>
      <c r="H6" s="256" t="s">
        <v>376</v>
      </c>
      <c r="I6" s="228">
        <f>Paraméterek!B31</f>
        <v>90</v>
      </c>
      <c r="J6" s="223" t="s">
        <v>373</v>
      </c>
      <c r="K6" s="166"/>
      <c r="L6" s="166"/>
      <c r="M6" s="332" t="s">
        <v>457</v>
      </c>
      <c r="N6" s="330">
        <f>'Paks1 '!P32</f>
        <v>0.35253613276003776</v>
      </c>
      <c r="O6" s="331">
        <f>'Pü. kimutatások'!BW184</f>
        <v>0.24205058725721745</v>
      </c>
      <c r="P6" s="331">
        <f>'Pü. kimutatások'!BX184</f>
        <v>0.23873988472539651</v>
      </c>
      <c r="Q6" s="166"/>
      <c r="R6" s="166"/>
      <c r="S6" s="166"/>
      <c r="T6" s="166"/>
    </row>
    <row r="7" spans="1:20" x14ac:dyDescent="0.25">
      <c r="A7" s="166"/>
      <c r="B7" s="224" t="s">
        <v>399</v>
      </c>
      <c r="C7" s="225">
        <f>Paraméterek!B12</f>
        <v>0.08</v>
      </c>
      <c r="D7" s="222"/>
      <c r="E7" s="222" t="s">
        <v>435</v>
      </c>
      <c r="F7" s="225">
        <f>Paraméterek!B22</f>
        <v>0.04</v>
      </c>
      <c r="G7" s="222"/>
      <c r="H7" s="256" t="s">
        <v>377</v>
      </c>
      <c r="I7" s="228">
        <f>Paraméterek!B32</f>
        <v>30</v>
      </c>
      <c r="J7" s="223" t="s">
        <v>373</v>
      </c>
      <c r="K7" s="166"/>
      <c r="L7" s="166"/>
      <c r="M7" s="332" t="s">
        <v>461</v>
      </c>
      <c r="N7" s="330">
        <f>'Paks1 '!P33</f>
        <v>0.21241392651169752</v>
      </c>
      <c r="O7" s="331">
        <f>'Pü. kimutatások'!BW185</f>
        <v>0.13265002481033708</v>
      </c>
      <c r="P7" s="331">
        <f>'Pü. kimutatások'!BX185</f>
        <v>0.13256858838917393</v>
      </c>
      <c r="Q7" s="166"/>
      <c r="R7" s="166"/>
      <c r="S7" s="166"/>
      <c r="T7" s="166"/>
    </row>
    <row r="8" spans="1:20" x14ac:dyDescent="0.25">
      <c r="A8" s="166"/>
      <c r="B8" s="224" t="s">
        <v>400</v>
      </c>
      <c r="C8" s="225">
        <f>Paraméterek!B13</f>
        <v>0.04</v>
      </c>
      <c r="D8" s="222"/>
      <c r="E8" s="222" t="s">
        <v>418</v>
      </c>
      <c r="F8" s="225">
        <f>Paraméterek!B24</f>
        <v>0.3</v>
      </c>
      <c r="G8" s="229" t="s">
        <v>370</v>
      </c>
      <c r="H8" s="256" t="s">
        <v>381</v>
      </c>
      <c r="I8" s="227">
        <f>Paraméterek!B33</f>
        <v>1</v>
      </c>
      <c r="J8" s="223" t="s">
        <v>382</v>
      </c>
      <c r="K8" s="166"/>
      <c r="L8" s="166"/>
      <c r="M8" s="166"/>
      <c r="N8" s="166"/>
      <c r="O8" s="166"/>
      <c r="P8" s="166"/>
      <c r="Q8" s="166"/>
      <c r="R8" s="166"/>
      <c r="S8" s="166"/>
      <c r="T8" s="166"/>
    </row>
    <row r="9" spans="1:20" x14ac:dyDescent="0.25">
      <c r="A9" s="166"/>
      <c r="B9" s="230"/>
      <c r="C9" s="231"/>
      <c r="D9" s="231"/>
      <c r="E9" s="231" t="s">
        <v>428</v>
      </c>
      <c r="F9" s="258">
        <f>Paraméterek!B26</f>
        <v>6</v>
      </c>
      <c r="G9" s="231" t="s">
        <v>433</v>
      </c>
      <c r="H9" s="257" t="s">
        <v>383</v>
      </c>
      <c r="I9" s="232">
        <f>Paraméterek!B34</f>
        <v>0.27</v>
      </c>
      <c r="J9" s="233"/>
      <c r="K9" s="166"/>
      <c r="L9" s="166"/>
      <c r="M9" s="166"/>
      <c r="N9" s="166"/>
      <c r="O9" s="166"/>
      <c r="P9" s="166"/>
      <c r="Q9" s="166"/>
      <c r="R9" s="166"/>
      <c r="S9" s="166"/>
      <c r="T9" s="166"/>
    </row>
    <row r="10" spans="1:20" x14ac:dyDescent="0.25">
      <c r="A10" s="166"/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</row>
    <row r="11" spans="1:20" ht="15.75" x14ac:dyDescent="0.25">
      <c r="A11" s="166"/>
      <c r="B11" s="203" t="s">
        <v>402</v>
      </c>
      <c r="C11" s="204" t="s">
        <v>390</v>
      </c>
      <c r="D11" s="205"/>
      <c r="E11" s="246"/>
      <c r="F11" s="242"/>
      <c r="G11" s="241" t="s">
        <v>410</v>
      </c>
      <c r="H11" s="218"/>
      <c r="I11" s="218"/>
      <c r="J11" s="219"/>
      <c r="K11" s="324"/>
      <c r="L11" s="324"/>
      <c r="M11" s="324"/>
      <c r="N11" s="324"/>
      <c r="O11" s="324"/>
      <c r="P11" s="324"/>
      <c r="Q11" s="324"/>
      <c r="R11" s="324"/>
      <c r="S11" s="324"/>
      <c r="T11" s="166"/>
    </row>
    <row r="12" spans="1:20" ht="15.75" x14ac:dyDescent="0.25">
      <c r="A12" s="166"/>
      <c r="B12" s="251"/>
      <c r="C12" s="252"/>
      <c r="D12" s="253"/>
      <c r="E12" s="254"/>
      <c r="F12" s="255"/>
      <c r="G12" s="319" t="s">
        <v>430</v>
      </c>
      <c r="H12" s="208"/>
      <c r="I12" s="208"/>
      <c r="J12" s="209">
        <f>'Pü. kimutatások'!O84</f>
        <v>2500</v>
      </c>
      <c r="K12" s="324"/>
      <c r="L12" s="324"/>
      <c r="M12" s="344"/>
      <c r="N12" s="345"/>
      <c r="O12" s="346"/>
      <c r="P12" s="320" t="s">
        <v>479</v>
      </c>
      <c r="Q12" s="321" t="s">
        <v>480</v>
      </c>
      <c r="R12" s="321" t="s">
        <v>481</v>
      </c>
      <c r="S12" s="321" t="s">
        <v>482</v>
      </c>
      <c r="T12" s="166"/>
    </row>
    <row r="13" spans="1:20" x14ac:dyDescent="0.25">
      <c r="A13" s="166"/>
      <c r="B13" s="206" t="s">
        <v>467</v>
      </c>
      <c r="C13" s="207">
        <f>'Pü. kimutatások'!E148</f>
        <v>-3261.5534608274434</v>
      </c>
      <c r="D13" s="208"/>
      <c r="E13" s="333" t="s">
        <v>404</v>
      </c>
      <c r="F13" s="243"/>
      <c r="G13" s="319" t="s">
        <v>429</v>
      </c>
      <c r="H13" s="208"/>
      <c r="I13" s="208"/>
      <c r="J13" s="209">
        <f>MAX('Pü. kimutatások'!D86:BV86)</f>
        <v>6605.8907687836636</v>
      </c>
      <c r="K13" s="324"/>
      <c r="L13" s="324"/>
      <c r="M13" s="344" t="s">
        <v>483</v>
      </c>
      <c r="N13" s="345"/>
      <c r="O13" s="346"/>
      <c r="P13" s="322">
        <f>'Pü. kimutatások'!D193</f>
        <v>94197.768215178876</v>
      </c>
      <c r="Q13" s="322">
        <f>'Pü. kimutatások'!E193</f>
        <v>158341.29855929138</v>
      </c>
      <c r="R13" s="322">
        <f>'Pü. kimutatások'!F193</f>
        <v>50246.97709014405</v>
      </c>
      <c r="S13" s="322">
        <f>'Pü. kimutatások'!G193</f>
        <v>85.784822692324497</v>
      </c>
      <c r="T13" s="166"/>
    </row>
    <row r="14" spans="1:20" ht="15.75" thickBot="1" x14ac:dyDescent="0.3">
      <c r="A14" s="166"/>
      <c r="B14" s="206" t="s">
        <v>468</v>
      </c>
      <c r="C14" s="304">
        <f>'Pü. kimutatások'!G148</f>
        <v>-2975.5864872522193</v>
      </c>
      <c r="D14" s="208"/>
      <c r="E14" s="333" t="s">
        <v>404</v>
      </c>
      <c r="F14" s="243"/>
      <c r="G14" s="323" t="s">
        <v>423</v>
      </c>
      <c r="H14" s="210"/>
      <c r="I14" s="210"/>
      <c r="J14" s="211">
        <f>MAX('Pü. kimutatások'!D96:BV96)</f>
        <v>3542.2300645219557</v>
      </c>
      <c r="K14" s="324"/>
      <c r="L14" s="324"/>
      <c r="M14" s="324"/>
      <c r="N14" s="324"/>
      <c r="O14" s="324"/>
      <c r="P14" s="324"/>
      <c r="Q14" s="324"/>
      <c r="R14" s="324"/>
      <c r="S14" s="324"/>
      <c r="T14" s="166"/>
    </row>
    <row r="15" spans="1:20" ht="15.75" thickTop="1" x14ac:dyDescent="0.25">
      <c r="A15" s="166"/>
      <c r="B15" s="212"/>
      <c r="C15" s="213"/>
      <c r="D15" s="214"/>
      <c r="E15" s="245"/>
      <c r="F15" s="244"/>
      <c r="G15" s="240" t="s">
        <v>417</v>
      </c>
      <c r="H15" s="214"/>
      <c r="I15" s="214"/>
      <c r="J15" s="215">
        <f>MAX('Pü. kimutatások'!D170:BV170)</f>
        <v>12648.12083330562</v>
      </c>
      <c r="K15" s="324"/>
      <c r="L15" s="324"/>
      <c r="M15" s="324"/>
      <c r="N15" s="324"/>
      <c r="O15" s="324"/>
      <c r="P15" s="324"/>
      <c r="Q15" s="324"/>
      <c r="R15" s="324"/>
      <c r="S15" s="324"/>
      <c r="T15" s="166"/>
    </row>
    <row r="16" spans="1:20" ht="13.5" customHeight="1" x14ac:dyDescent="0.25">
      <c r="A16" s="166"/>
      <c r="B16" s="334"/>
      <c r="C16" s="334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</row>
    <row r="17" spans="1:20" ht="17.25" customHeight="1" x14ac:dyDescent="0.25">
      <c r="A17" s="166"/>
      <c r="B17" s="341" t="str">
        <f>IF(ABS('Pü. kimutatások'!$BW$104)&gt;10,"FIGYELEM! A MODELL NINCS EGYENSÚLYBAN. MENJEN A PÜ.KIMUTATÁSOK TÁBLÁHOZ ÉS NYOMJA MEG A BAL FELSŐ SAROKBAN LÉVŐ NYOMÓGOMBOT!","")</f>
        <v/>
      </c>
      <c r="C17" s="341"/>
      <c r="D17" s="341"/>
      <c r="E17" s="341"/>
      <c r="F17" s="341"/>
      <c r="G17" s="341"/>
      <c r="H17" s="341"/>
      <c r="I17" s="341"/>
      <c r="J17" s="341"/>
      <c r="K17" s="166"/>
      <c r="L17" s="166"/>
      <c r="M17" s="166"/>
      <c r="N17" s="166"/>
      <c r="O17" s="166"/>
      <c r="P17" s="166"/>
      <c r="Q17" s="166"/>
      <c r="R17" s="166"/>
      <c r="S17" s="166"/>
      <c r="T17" s="166"/>
    </row>
    <row r="18" spans="1:20" x14ac:dyDescent="0.2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</row>
    <row r="19" spans="1:20" x14ac:dyDescent="0.25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</row>
    <row r="20" spans="1:20" x14ac:dyDescent="0.2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</row>
    <row r="21" spans="1:20" x14ac:dyDescent="0.2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</row>
    <row r="22" spans="1:20" x14ac:dyDescent="0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</row>
    <row r="23" spans="1:20" x14ac:dyDescent="0.25">
      <c r="A23" s="166"/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</row>
    <row r="24" spans="1:20" x14ac:dyDescent="0.25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</row>
    <row r="25" spans="1:20" x14ac:dyDescent="0.25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</row>
    <row r="26" spans="1:20" x14ac:dyDescent="0.25">
      <c r="A26" s="166"/>
      <c r="B26" s="166"/>
      <c r="C26" s="166"/>
      <c r="D26" s="166"/>
      <c r="E26" s="166"/>
      <c r="F26" s="166"/>
      <c r="G26" s="166"/>
      <c r="H26" s="166"/>
      <c r="I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</row>
    <row r="27" spans="1:20" x14ac:dyDescent="0.2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</row>
    <row r="28" spans="1:20" x14ac:dyDescent="0.25">
      <c r="A28" s="166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</row>
    <row r="29" spans="1:20" x14ac:dyDescent="0.25">
      <c r="A29" s="166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</row>
    <row r="30" spans="1:20" x14ac:dyDescent="0.25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</row>
    <row r="31" spans="1:20" x14ac:dyDescent="0.25">
      <c r="A31" s="166"/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</row>
    <row r="32" spans="1:20" x14ac:dyDescent="0.25">
      <c r="A32" s="166"/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</row>
    <row r="33" spans="1:20" x14ac:dyDescent="0.25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</row>
    <row r="34" spans="1:20" x14ac:dyDescent="0.25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</row>
    <row r="35" spans="1:20" x14ac:dyDescent="0.25">
      <c r="A35" s="166"/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</row>
    <row r="36" spans="1:20" x14ac:dyDescent="0.25">
      <c r="A36" s="166"/>
      <c r="B36" s="166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</row>
    <row r="37" spans="1:20" x14ac:dyDescent="0.25">
      <c r="A37" s="166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</row>
    <row r="38" spans="1:20" x14ac:dyDescent="0.25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</row>
    <row r="39" spans="1:20" x14ac:dyDescent="0.25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</row>
    <row r="40" spans="1:20" x14ac:dyDescent="0.25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</row>
    <row r="41" spans="1:20" x14ac:dyDescent="0.25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</row>
    <row r="42" spans="1:20" x14ac:dyDescent="0.25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</row>
    <row r="43" spans="1:20" x14ac:dyDescent="0.25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</row>
    <row r="44" spans="1:20" x14ac:dyDescent="0.25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</row>
    <row r="45" spans="1:20" x14ac:dyDescent="0.25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</row>
    <row r="46" spans="1:20" x14ac:dyDescent="0.25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</row>
    <row r="47" spans="1:20" x14ac:dyDescent="0.25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</row>
    <row r="48" spans="1:20" x14ac:dyDescent="0.25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</row>
    <row r="49" spans="1:20" x14ac:dyDescent="0.25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</row>
  </sheetData>
  <mergeCells count="4">
    <mergeCell ref="B17:J17"/>
    <mergeCell ref="O1:P1"/>
    <mergeCell ref="M13:O13"/>
    <mergeCell ref="M12:O12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  <headerFooter>
    <oddHeader>&amp;L&amp;F   &amp;A&amp;RNyomtatás időpontja: &amp;D  &amp;T</oddHeader>
    <oddFooter>&amp;L© Felsmann Balázs, Budapesti Corvinus Egyetem, 2015. Az adatok felhasználásához a szerző engedélye szükséges.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4"/>
  <dimension ref="A1:BX376"/>
  <sheetViews>
    <sheetView zoomScale="75" zoomScaleNormal="75" workbookViewId="0">
      <pane xSplit="3" ySplit="1" topLeftCell="O2" activePane="bottomRight" state="frozen"/>
      <selection pane="topRight" activeCell="D1" sqref="D1"/>
      <selection pane="bottomLeft" activeCell="A2" sqref="A2"/>
      <selection pane="bottomRight" activeCell="P191" sqref="P191"/>
    </sheetView>
  </sheetViews>
  <sheetFormatPr defaultRowHeight="15" x14ac:dyDescent="0.25"/>
  <cols>
    <col min="1" max="1" width="6.7109375" style="11" customWidth="1"/>
    <col min="2" max="2" width="65.140625" style="11" customWidth="1"/>
    <col min="3" max="3" width="56.5703125" style="11" hidden="1" customWidth="1"/>
    <col min="4" max="8" width="13.140625" style="13" customWidth="1"/>
    <col min="9" max="22" width="13.140625" style="11" customWidth="1"/>
    <col min="23" max="63" width="12.7109375" style="11" customWidth="1"/>
    <col min="64" max="74" width="11.5703125" style="11" customWidth="1"/>
    <col min="75" max="16384" width="9.140625" style="11"/>
  </cols>
  <sheetData>
    <row r="1" spans="1:74" ht="37.5" customHeight="1" x14ac:dyDescent="0.25">
      <c r="D1" s="153">
        <v>2015</v>
      </c>
      <c r="E1" s="153">
        <v>2016</v>
      </c>
      <c r="F1" s="153">
        <v>2017</v>
      </c>
      <c r="G1" s="153">
        <v>2018</v>
      </c>
      <c r="H1" s="153">
        <v>2019</v>
      </c>
      <c r="I1" s="153">
        <v>2020</v>
      </c>
      <c r="J1" s="153">
        <v>2021</v>
      </c>
      <c r="K1" s="153">
        <v>2022</v>
      </c>
      <c r="L1" s="153">
        <v>2023</v>
      </c>
      <c r="M1" s="153">
        <v>2024</v>
      </c>
      <c r="N1" s="153">
        <v>2025</v>
      </c>
      <c r="O1" s="153">
        <v>2026</v>
      </c>
      <c r="P1" s="153">
        <v>2027</v>
      </c>
      <c r="Q1" s="153">
        <v>2028</v>
      </c>
      <c r="R1" s="153">
        <v>2029</v>
      </c>
      <c r="S1" s="153">
        <v>2030</v>
      </c>
      <c r="T1" s="153">
        <v>2031</v>
      </c>
      <c r="U1" s="153">
        <v>2032</v>
      </c>
      <c r="V1" s="153">
        <v>2033</v>
      </c>
      <c r="W1" s="153">
        <v>2034</v>
      </c>
      <c r="X1" s="153">
        <v>2035</v>
      </c>
      <c r="Y1" s="153">
        <v>2036</v>
      </c>
      <c r="Z1" s="153">
        <v>2037</v>
      </c>
      <c r="AA1" s="153">
        <v>2038</v>
      </c>
      <c r="AB1" s="153">
        <v>2039</v>
      </c>
      <c r="AC1" s="153">
        <v>2040</v>
      </c>
      <c r="AD1" s="153">
        <v>2041</v>
      </c>
      <c r="AE1" s="153">
        <v>2042</v>
      </c>
      <c r="AF1" s="153">
        <v>2043</v>
      </c>
      <c r="AG1" s="153">
        <v>2044</v>
      </c>
      <c r="AH1" s="153">
        <v>2045</v>
      </c>
      <c r="AI1" s="153">
        <v>2046</v>
      </c>
      <c r="AJ1" s="153">
        <v>2047</v>
      </c>
      <c r="AK1" s="153">
        <v>2048</v>
      </c>
      <c r="AL1" s="153">
        <v>2049</v>
      </c>
      <c r="AM1" s="153">
        <v>2050</v>
      </c>
      <c r="AN1" s="153">
        <v>2051</v>
      </c>
      <c r="AO1" s="153">
        <v>2052</v>
      </c>
      <c r="AP1" s="153">
        <v>2053</v>
      </c>
      <c r="AQ1" s="153">
        <v>2054</v>
      </c>
      <c r="AR1" s="153">
        <v>2055</v>
      </c>
      <c r="AS1" s="153">
        <v>2056</v>
      </c>
      <c r="AT1" s="153">
        <v>2057</v>
      </c>
      <c r="AU1" s="153">
        <v>2058</v>
      </c>
      <c r="AV1" s="153">
        <v>2059</v>
      </c>
      <c r="AW1" s="153">
        <v>2060</v>
      </c>
      <c r="AX1" s="153">
        <v>2061</v>
      </c>
      <c r="AY1" s="153">
        <v>2062</v>
      </c>
      <c r="AZ1" s="153">
        <v>2063</v>
      </c>
      <c r="BA1" s="153">
        <v>2064</v>
      </c>
      <c r="BB1" s="153">
        <v>2065</v>
      </c>
      <c r="BC1" s="153">
        <v>2066</v>
      </c>
      <c r="BD1" s="153">
        <v>2067</v>
      </c>
      <c r="BE1" s="153">
        <v>2068</v>
      </c>
      <c r="BF1" s="153">
        <v>2069</v>
      </c>
      <c r="BG1" s="153">
        <v>2070</v>
      </c>
      <c r="BH1" s="153">
        <v>2071</v>
      </c>
      <c r="BI1" s="153">
        <v>2072</v>
      </c>
      <c r="BJ1" s="153">
        <v>2073</v>
      </c>
      <c r="BK1" s="153">
        <v>2074</v>
      </c>
      <c r="BL1" s="153">
        <v>2075</v>
      </c>
      <c r="BM1" s="153">
        <v>2076</v>
      </c>
      <c r="BN1" s="153">
        <v>2077</v>
      </c>
      <c r="BO1" s="153">
        <v>2078</v>
      </c>
      <c r="BP1" s="153">
        <v>2079</v>
      </c>
      <c r="BQ1" s="153">
        <v>2080</v>
      </c>
      <c r="BR1" s="153">
        <v>2081</v>
      </c>
      <c r="BS1" s="153">
        <v>2082</v>
      </c>
      <c r="BT1" s="153">
        <v>2083</v>
      </c>
      <c r="BU1" s="153">
        <v>2084</v>
      </c>
      <c r="BV1" s="153">
        <v>2085</v>
      </c>
    </row>
    <row r="2" spans="1:74" ht="18" customHeight="1" x14ac:dyDescent="0.25">
      <c r="B2" s="12" t="s">
        <v>16</v>
      </c>
      <c r="C2" s="12" t="s">
        <v>17</v>
      </c>
      <c r="D2" s="11"/>
      <c r="E2" s="11"/>
      <c r="F2" s="11"/>
      <c r="G2" s="11"/>
      <c r="H2" s="11"/>
      <c r="O2" s="161">
        <f>O3/Paraméterek!$C$5</f>
        <v>63.891634220720654</v>
      </c>
      <c r="P2" s="161">
        <f>P3/Paraméterek!$C$5</f>
        <v>64.850008734031448</v>
      </c>
      <c r="Q2" s="161">
        <f>Q3/Paraméterek!$C$5</f>
        <v>65.822758865041934</v>
      </c>
      <c r="R2" s="161">
        <f>R3/Paraméterek!$C$5</f>
        <v>66.810100248017534</v>
      </c>
      <c r="S2" s="161">
        <f>S3/Paraméterek!$C$5</f>
        <v>67.81225175173779</v>
      </c>
      <c r="T2" s="161">
        <f>T3/Paraméterek!$C$5</f>
        <v>68.829435528013846</v>
      </c>
      <c r="U2" s="161">
        <f>U3/Paraméterek!$C$5</f>
        <v>69.861877060934034</v>
      </c>
      <c r="V2" s="161">
        <f>V3/Paraméterek!$C$5</f>
        <v>70.909805216848056</v>
      </c>
      <c r="W2" s="161">
        <f>W3/Paraméterek!$C$6</f>
        <v>71.97345229510077</v>
      </c>
      <c r="X2" s="161">
        <f>X3/Paraméterek!$C$6</f>
        <v>73.053054079527243</v>
      </c>
      <c r="Y2" s="161">
        <f>Y3/Paraméterek!$C$6</f>
        <v>74.148849890720157</v>
      </c>
      <c r="Z2" s="161">
        <f>Z3/Paraméterek!$C$6</f>
        <v>75.261082639080954</v>
      </c>
      <c r="AA2" s="161">
        <f>AA3/Paraméterek!$C$6</f>
        <v>76.389998878667143</v>
      </c>
      <c r="AB2" s="161">
        <f>AB3/Paraméterek!$C$6</f>
        <v>77.535848861847143</v>
      </c>
      <c r="AC2" s="161">
        <f>AC3/Paraméterek!$C$6</f>
        <v>78.698886594774848</v>
      </c>
      <c r="AD2" s="161">
        <f>AD3/Paraméterek!$C$6</f>
        <v>79.879369893696463</v>
      </c>
      <c r="AE2" s="161">
        <f>AE3/Paraméterek!$C$6</f>
        <v>81.077560442101912</v>
      </c>
      <c r="AF2" s="161">
        <f>AF3/Paraméterek!$C$6</f>
        <v>82.293723848733407</v>
      </c>
      <c r="AG2" s="161">
        <f>AG3/Paraméterek!$C$6</f>
        <v>83.528129706464412</v>
      </c>
      <c r="AH2" s="161">
        <f>AH3/Paraméterek!$C$6</f>
        <v>84.78105165206135</v>
      </c>
      <c r="AI2" s="161">
        <f>AI3/Paraméterek!$C$6</f>
        <v>86.052767426842266</v>
      </c>
      <c r="AJ2" s="161">
        <f>AJ3/Paraméterek!$C$6</f>
        <v>87.343558938244882</v>
      </c>
      <c r="AK2" s="161">
        <f>AK3/Paraméterek!$C$6</f>
        <v>88.65371232231854</v>
      </c>
      <c r="AL2" s="161">
        <f>AL3/Paraméterek!$C$6</f>
        <v>89.983518007153293</v>
      </c>
      <c r="AM2" s="161">
        <f>AM3/Paraméterek!$C$6</f>
        <v>91.333270777260594</v>
      </c>
      <c r="AN2" s="161">
        <f>AN3/Paraméterek!$C$6</f>
        <v>92.703269838919496</v>
      </c>
      <c r="AO2" s="161">
        <f>AO3/Paraméterek!$C$6</f>
        <v>94.093818886503271</v>
      </c>
      <c r="AP2" s="161">
        <f>AP3/Paraméterek!$C$6</f>
        <v>95.505226169800792</v>
      </c>
      <c r="AQ2" s="161">
        <f>AQ3/Paraméterek!$C$6</f>
        <v>96.937804562347793</v>
      </c>
      <c r="AR2" s="161">
        <f>AR3/Paraméterek!$C$6</f>
        <v>98.391871630783001</v>
      </c>
      <c r="AS2" s="161">
        <f>AS3/Paraméterek!$C$6</f>
        <v>99.867749705244748</v>
      </c>
      <c r="AT2" s="161">
        <f>AT3/Paraméterek!$C$6</f>
        <v>101.36576595082339</v>
      </c>
      <c r="AU2" s="161">
        <f>AU3/Paraméterek!$C$6</f>
        <v>102.88625244008574</v>
      </c>
      <c r="AV2" s="161">
        <f>AV3/Paraméterek!$C$6</f>
        <v>104.42954622668701</v>
      </c>
      <c r="AW2" s="161">
        <f>AW3/Paraméterek!$C$6</f>
        <v>105.99598942008731</v>
      </c>
      <c r="AX2" s="161">
        <f>AX3/Paraméterek!$C$6</f>
        <v>107.58592926138859</v>
      </c>
      <c r="AY2" s="161">
        <f>AY3/Paraméterek!$C$6</f>
        <v>109.19971820030942</v>
      </c>
      <c r="AZ2" s="161">
        <f>AZ3/Paraméterek!$C$6</f>
        <v>110.83771397331404</v>
      </c>
      <c r="BA2" s="161">
        <f>BA3/Paraméterek!$C$6</f>
        <v>112.50027968291371</v>
      </c>
      <c r="BB2" s="161">
        <f>BB3/Paraméterek!$C$6</f>
        <v>114.18778387815742</v>
      </c>
      <c r="BC2" s="161">
        <f>BC3/Paraméterek!$C$6</f>
        <v>115.90060063632977</v>
      </c>
      <c r="BD2" s="161">
        <f>BD3/Paraméterek!$C$6</f>
        <v>117.63910964587468</v>
      </c>
      <c r="BE2" s="161">
        <f>BE3/Paraméterek!$C$6</f>
        <v>119.40369629056276</v>
      </c>
      <c r="BF2" s="161">
        <f>BF3/Paraméterek!$C$6</f>
        <v>121.1947517349212</v>
      </c>
      <c r="BG2" s="161">
        <f>BG3/Paraméterek!$C$6</f>
        <v>123.01267301094501</v>
      </c>
      <c r="BH2" s="161">
        <f>BH3/Paraméterek!$C$6</f>
        <v>124.85786310610919</v>
      </c>
      <c r="BI2" s="161">
        <f>BI3/Paraméterek!$C$6</f>
        <v>126.7307310527008</v>
      </c>
      <c r="BJ2" s="161">
        <f>BJ3/Paraméterek!$C$6</f>
        <v>128.63169201849129</v>
      </c>
      <c r="BK2" s="161">
        <f>BK3/Paraméterek!$C$6</f>
        <v>130.56116739876865</v>
      </c>
      <c r="BL2" s="161">
        <f>BL3/Paraméterek!$C$6</f>
        <v>132.51958490975014</v>
      </c>
      <c r="BM2" s="161">
        <f>BM3/Paraméterek!$C$6</f>
        <v>134.50737868339641</v>
      </c>
      <c r="BN2" s="161">
        <f>BN3/Paraméterek!$C$6</f>
        <v>136.52498936364731</v>
      </c>
      <c r="BO2" s="161">
        <f>BO3/Paraméterek!$C$6</f>
        <v>138.57286420410202</v>
      </c>
      <c r="BP2" s="161">
        <f>BP3/Paraméterek!$C$6</f>
        <v>140.65145716716353</v>
      </c>
      <c r="BQ2" s="161">
        <f>BQ3/Paraméterek!$C$6</f>
        <v>142.761229024671</v>
      </c>
      <c r="BR2" s="161">
        <f>BR3/Paraméterek!$C$6</f>
        <v>144.90264746004101</v>
      </c>
      <c r="BS2" s="161">
        <f>BS3/Paraméterek!$C$6</f>
        <v>147.07618717194163</v>
      </c>
      <c r="BT2" s="161">
        <f>BT3/Paraméterek!$C$6</f>
        <v>149.28232997952071</v>
      </c>
      <c r="BU2" s="161">
        <f>BU3/Paraméterek!$C$6</f>
        <v>151.5215649292135</v>
      </c>
      <c r="BV2" s="161">
        <f>BV3/Paraméterek!$C$6</f>
        <v>153.79438840315169</v>
      </c>
    </row>
    <row r="3" spans="1:74" x14ac:dyDescent="0.25">
      <c r="A3" s="19" t="s">
        <v>19</v>
      </c>
      <c r="B3" s="20" t="s">
        <v>20</v>
      </c>
      <c r="C3" s="21" t="s">
        <v>21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>
        <f>Paraméterek!$B$5*Paraméterek!$B$41*(1+Paraméterek!$B$11)^('Pü. kimutatások'!O1-'Pü. kimutatások'!$D1)*Paraméterek!$B$39*(1+Paraméterek!$B$9)</f>
        <v>1020.0438298195054</v>
      </c>
      <c r="P3" s="22">
        <f>Paraméterek!$B$5*Paraméterek!$B$41*(1+Paraméterek!$B$11)^('Pü. kimutatások'!P1-'Pü. kimutatások'!$D1)*Paraméterek!$B$39*(1+Paraméterek!$B$9)</f>
        <v>1035.3444872667978</v>
      </c>
      <c r="Q3" s="22">
        <f>Paraméterek!$B$5*Paraméterek!$B$41*(1+Paraméterek!$B$11)^('Pü. kimutatások'!Q1-'Pü. kimutatások'!$D1)*Paraméterek!$B$39*(1+Paraméterek!$B$9)</f>
        <v>1050.8746545757999</v>
      </c>
      <c r="R3" s="22">
        <f>Paraméterek!$B$5*Paraméterek!$B$41*(1+Paraméterek!$B$11)^('Pü. kimutatások'!R1-'Pü. kimutatások'!$D1)*Paraméterek!$B$39*(1+Paraméterek!$B$9)</f>
        <v>1066.6377743944365</v>
      </c>
      <c r="S3" s="22">
        <f>Paraméterek!$B$5*Paraméterek!$B$41*(1+Paraméterek!$B$11)^('Pü. kimutatások'!S1-'Pü. kimutatások'!$D1)*Paraméterek!$B$39*(1+Paraméterek!$B$9)</f>
        <v>1082.6373410103529</v>
      </c>
      <c r="T3" s="22">
        <f>Paraméterek!$B$5*Paraméterek!$B$41*(1+Paraméterek!$B$11)^('Pü. kimutatások'!T1-'Pü. kimutatások'!$D1)*Paraméterek!$B$39*(1+Paraméterek!$B$9)</f>
        <v>1098.8769011255081</v>
      </c>
      <c r="U3" s="22">
        <f>Paraméterek!$B$5*Paraméterek!$B$41*(1+Paraméterek!$B$11)^('Pü. kimutatások'!U1-'Pü. kimutatások'!$D1)*Paraméterek!$B$39*(1+Paraméterek!$B$9)</f>
        <v>1115.3600546423904</v>
      </c>
      <c r="V3" s="22">
        <f>Paraméterek!$B$5*Paraméterek!$B$41*(1+Paraméterek!$B$11)^('Pü. kimutatások'!V1-'Pü. kimutatások'!$D1)*Paraméterek!$B$39*(1+Paraméterek!$B$9)</f>
        <v>1132.0904554620263</v>
      </c>
      <c r="W3" s="22">
        <f>Paraméterek!$B$6*Paraméterek!$B$41*(1+Paraméterek!$B$11)^('Pü. kimutatások'!W1-'Pü. kimutatások'!$D1)*Paraméterek!$B$39*(1+Paraméterek!$B$9)</f>
        <v>1243.7012556593413</v>
      </c>
      <c r="X3" s="22">
        <f>Paraméterek!$B$6*Paraméterek!$B$41*(1+Paraméterek!$B$11)^('Pü. kimutatások'!X1-'Pü. kimutatások'!$D1)*Paraméterek!$B$39*(1+Paraméterek!$B$9)</f>
        <v>1262.3567744942309</v>
      </c>
      <c r="Y3" s="22">
        <f>Paraméterek!$B$6*Paraméterek!$B$41*(1+Paraméterek!$B$11)^('Pü. kimutatások'!Y1-'Pü. kimutatások'!$D1)*Paraméterek!$B$39*(1+Paraméterek!$B$9)</f>
        <v>1281.2921261116444</v>
      </c>
      <c r="Z3" s="22">
        <f>Paraméterek!$B$6*Paraméterek!$B$41*(1+Paraméterek!$B$11)^('Pü. kimutatások'!Z1-'Pü. kimutatások'!$D1)*Paraméterek!$B$39*(1+Paraméterek!$B$9)</f>
        <v>1300.511508003319</v>
      </c>
      <c r="AA3" s="22">
        <f>Paraméterek!$B$6*Paraméterek!$B$41*(1+Paraméterek!$B$11)^('Pü. kimutatások'!AA1-'Pü. kimutatások'!$D1)*Paraméterek!$B$39*(1+Paraméterek!$B$9)</f>
        <v>1320.0191806233684</v>
      </c>
      <c r="AB3" s="22">
        <f>Paraméterek!$B$6*Paraméterek!$B$41*(1+Paraméterek!$B$11)^('Pü. kimutatások'!AB1-'Pü. kimutatások'!$D1)*Paraméterek!$B$39*(1+Paraméterek!$B$9)</f>
        <v>1339.8194683327188</v>
      </c>
      <c r="AC3" s="22">
        <f>Paraméterek!$B$6*Paraméterek!$B$41*(1+Paraméterek!$B$11)^('Pü. kimutatások'!AC1-'Pü. kimutatások'!$D1)*Paraméterek!$B$39*(1+Paraméterek!$B$9)</f>
        <v>1359.9167603577096</v>
      </c>
      <c r="AD3" s="22">
        <f>Paraméterek!$B$6*Paraméterek!$B$41*(1+Paraméterek!$B$11)^('Pü. kimutatások'!AD1-'Pü. kimutatások'!$D1)*Paraméterek!$B$39*(1+Paraméterek!$B$9)</f>
        <v>1380.3155117630749</v>
      </c>
      <c r="AE3" s="22">
        <f>Paraméterek!$B$6*Paraméterek!$B$41*(1+Paraméterek!$B$11)^('Pü. kimutatások'!AE1-'Pü. kimutatások'!$D1)*Paraméterek!$B$39*(1+Paraméterek!$B$9)</f>
        <v>1401.0202444395211</v>
      </c>
      <c r="AF3" s="22">
        <f>Paraméterek!$B$6*Paraméterek!$B$41*(1+Paraméterek!$B$11)^('Pü. kimutatások'!AF1-'Pü. kimutatások'!$D1)*Paraméterek!$B$39*(1+Paraméterek!$B$9)</f>
        <v>1422.0355481061133</v>
      </c>
      <c r="AG3" s="22">
        <f>Paraméterek!$B$6*Paraméterek!$B$41*(1+Paraméterek!$B$11)^('Pü. kimutatások'!AG1-'Pü. kimutatások'!$D1)*Paraméterek!$B$39*(1+Paraméterek!$B$9)</f>
        <v>1443.3660813277052</v>
      </c>
      <c r="AH3" s="22">
        <f>Paraméterek!$B$6*Paraméterek!$B$41*(1+Paraméterek!$B$11)^('Pü. kimutatások'!AH1-'Pü. kimutatások'!$D1)*Paraméterek!$B$39*(1+Paraméterek!$B$9)</f>
        <v>1465.0165725476202</v>
      </c>
      <c r="AI3" s="22">
        <f>Paraméterek!$B$6*Paraméterek!$B$41*(1+Paraméterek!$B$11)^('Pü. kimutatások'!AI1-'Pü. kimutatások'!$D1)*Paraméterek!$B$39*(1+Paraméterek!$B$9)</f>
        <v>1486.9918211358345</v>
      </c>
      <c r="AJ3" s="22">
        <f>Paraméterek!$B$6*Paraméterek!$B$41*(1+Paraméterek!$B$11)^('Pü. kimutatások'!AJ1-'Pü. kimutatások'!$D1)*Paraméterek!$B$39*(1+Paraméterek!$B$9)</f>
        <v>1509.2966984528716</v>
      </c>
      <c r="AK3" s="22">
        <f>Paraméterek!$B$6*Paraméterek!$B$41*(1+Paraméterek!$B$11)^('Pü. kimutatások'!AK1-'Pü. kimutatások'!$D1)*Paraméterek!$B$39*(1+Paraméterek!$B$9)</f>
        <v>1531.9361489296646</v>
      </c>
      <c r="AL3" s="22">
        <f>Paraméterek!$B$6*Paraméterek!$B$41*(1+Paraméterek!$B$11)^('Pü. kimutatások'!AL1-'Pü. kimutatások'!$D1)*Paraméterek!$B$39*(1+Paraméterek!$B$9)</f>
        <v>1554.9151911636091</v>
      </c>
      <c r="AM3" s="22">
        <f>Paraméterek!$B$6*Paraméterek!$B$41*(1+Paraméterek!$B$11)^('Pü. kimutatások'!AM1-'Pü. kimutatások'!$D1)*Paraméterek!$B$39*(1+Paraméterek!$B$9)</f>
        <v>1578.2389190310632</v>
      </c>
      <c r="AN3" s="22">
        <f>Paraméterek!$B$6*Paraméterek!$B$41*(1+Paraméterek!$B$11)^('Pü. kimutatások'!AN1-'Pü. kimutatások'!$D1)*Paraméterek!$B$39*(1+Paraméterek!$B$9)</f>
        <v>1601.912502816529</v>
      </c>
      <c r="AO3" s="22">
        <f>Paraméterek!$B$6*Paraméterek!$B$41*(1+Paraméterek!$B$11)^('Pü. kimutatások'!AO1-'Pü. kimutatások'!$D1)*Paraméterek!$B$39*(1+Paraméterek!$B$9)</f>
        <v>1625.9411903587766</v>
      </c>
      <c r="AP3" s="22">
        <f>Paraméterek!$B$6*Paraméterek!$B$41*(1+Paraméterek!$B$11)^('Pü. kimutatások'!AP1-'Pü. kimutatások'!$D1)*Paraméterek!$B$39*(1+Paraméterek!$B$9)</f>
        <v>1650.3303082141579</v>
      </c>
      <c r="AQ3" s="22">
        <f>Paraméterek!$B$6*Paraméterek!$B$41*(1+Paraméterek!$B$11)^('Pü. kimutatások'!AQ1-'Pü. kimutatások'!$D1)*Paraméterek!$B$39*(1+Paraméterek!$B$9)</f>
        <v>1675.08526283737</v>
      </c>
      <c r="AR3" s="22">
        <f>Paraméterek!$B$6*Paraméterek!$B$41*(1+Paraméterek!$B$11)^('Pü. kimutatások'!AR1-'Pü. kimutatások'!$D1)*Paraméterek!$B$39*(1+Paraméterek!$B$9)</f>
        <v>1700.2115417799305</v>
      </c>
      <c r="AS3" s="22">
        <f>Paraméterek!$B$6*Paraméterek!$B$41*(1+Paraméterek!$B$11)^('Pü. kimutatások'!AS1-'Pü. kimutatások'!$D1)*Paraméterek!$B$39*(1+Paraméterek!$B$9)</f>
        <v>1725.7147149066293</v>
      </c>
      <c r="AT3" s="22">
        <f>Paraméterek!$B$6*Paraméterek!$B$41*(1+Paraméterek!$B$11)^('Pü. kimutatások'!AT1-'Pü. kimutatások'!$D1)*Paraméterek!$B$39*(1+Paraméterek!$B$9)</f>
        <v>1751.6004356302283</v>
      </c>
      <c r="AU3" s="22">
        <f>Paraméterek!$B$6*Paraméterek!$B$41*(1+Paraméterek!$B$11)^('Pü. kimutatások'!AU1-'Pü. kimutatások'!$D1)*Paraméterek!$B$39*(1+Paraméterek!$B$9)</f>
        <v>1777.8744421646818</v>
      </c>
      <c r="AV3" s="22">
        <f>Paraméterek!$B$6*Paraméterek!$B$41*(1+Paraméterek!$B$11)^('Pü. kimutatások'!AV1-'Pü. kimutatások'!$D1)*Paraméterek!$B$39*(1+Paraméterek!$B$9)</f>
        <v>1804.5425587971517</v>
      </c>
      <c r="AW3" s="22">
        <f>Paraméterek!$B$6*Paraméterek!$B$41*(1+Paraméterek!$B$11)^('Pü. kimutatások'!AW1-'Pü. kimutatások'!$D1)*Paraméterek!$B$39*(1+Paraméterek!$B$9)</f>
        <v>1831.6106971791089</v>
      </c>
      <c r="AX3" s="22">
        <f>Paraméterek!$B$6*Paraméterek!$B$41*(1+Paraméterek!$B$11)^('Pü. kimutatások'!AX1-'Pü. kimutatások'!$D1)*Paraméterek!$B$39*(1+Paraméterek!$B$9)</f>
        <v>1859.0848576367948</v>
      </c>
      <c r="AY3" s="22">
        <f>Paraméterek!$B$6*Paraméterek!$B$41*(1+Paraméterek!$B$11)^('Pü. kimutatások'!AY1-'Pü. kimutatások'!$D1)*Paraméterek!$B$39*(1+Paraméterek!$B$9)</f>
        <v>1886.9711305013468</v>
      </c>
      <c r="AZ3" s="22">
        <f>Paraméterek!$B$6*Paraméterek!$B$41*(1+Paraméterek!$B$11)^('Pü. kimutatások'!AZ1-'Pü. kimutatások'!$D1)*Paraméterek!$B$39*(1+Paraméterek!$B$9)</f>
        <v>1915.2756974588667</v>
      </c>
      <c r="BA3" s="22">
        <f>Paraméterek!$B$6*Paraméterek!$B$41*(1+Paraméterek!$B$11)^('Pü. kimutatások'!BA1-'Pü. kimutatások'!$D1)*Paraméterek!$B$39*(1+Paraméterek!$B$9)</f>
        <v>1944.0048329207491</v>
      </c>
      <c r="BB3" s="22">
        <f>Paraméterek!$B$6*Paraméterek!$B$41*(1+Paraméterek!$B$11)^('Pü. kimutatások'!BB1-'Pü. kimutatások'!$D1)*Paraméterek!$B$39*(1+Paraméterek!$B$9)</f>
        <v>1973.1649054145603</v>
      </c>
      <c r="BC3" s="22">
        <f>Paraméterek!$B$6*Paraméterek!$B$41*(1+Paraméterek!$B$11)^('Pü. kimutatások'!BC1-'Pü. kimutatások'!$D1)*Paraméterek!$B$39*(1+Paraméterek!$B$9)</f>
        <v>2002.7623789957786</v>
      </c>
      <c r="BD3" s="22">
        <f>Paraméterek!$B$6*Paraméterek!$B$41*(1+Paraméterek!$B$11)^('Pü. kimutatások'!BD1-'Pü. kimutatások'!$D1)*Paraméterek!$B$39*(1+Paraméterek!$B$9)</f>
        <v>2032.8038146807146</v>
      </c>
      <c r="BE3" s="22">
        <f>Paraméterek!$B$6*Paraméterek!$B$41*(1+Paraméterek!$B$11)^('Pü. kimutatások'!BE1-'Pü. kimutatások'!$D1)*Paraméterek!$B$39*(1+Paraméterek!$B$9)</f>
        <v>2063.2958719009248</v>
      </c>
      <c r="BF3" s="22">
        <f>Paraméterek!$B$6*Paraméterek!$B$41*(1+Paraméterek!$B$11)^('Pü. kimutatások'!BF1-'Pü. kimutatások'!$D1)*Paraméterek!$B$39*(1+Paraméterek!$B$9)</f>
        <v>2094.2453099794384</v>
      </c>
      <c r="BG3" s="22">
        <f>Paraméterek!$B$6*Paraméterek!$B$41*(1+Paraméterek!$B$11)^('Pü. kimutatások'!BG1-'Pü. kimutatások'!$D1)*Paraméterek!$B$39*(1+Paraméterek!$B$9)</f>
        <v>2125.6589896291298</v>
      </c>
      <c r="BH3" s="22">
        <f>Paraméterek!$B$6*Paraméterek!$B$41*(1+Paraméterek!$B$11)^('Pü. kimutatások'!BH1-'Pü. kimutatások'!$D1)*Paraméterek!$B$39*(1+Paraméterek!$B$9)</f>
        <v>2157.543874473567</v>
      </c>
      <c r="BI3" s="22">
        <f>Paraméterek!$B$6*Paraméterek!$B$41*(1+Paraméterek!$B$11)^('Pü. kimutatások'!BI1-'Pü. kimutatások'!$D1)*Paraméterek!$B$39*(1+Paraméterek!$B$9)</f>
        <v>2189.90703259067</v>
      </c>
      <c r="BJ3" s="22">
        <f>Paraméterek!$B$6*Paraméterek!$B$41*(1+Paraméterek!$B$11)^('Pü. kimutatások'!BJ1-'Pü. kimutatások'!$D1)*Paraméterek!$B$39*(1+Paraméterek!$B$9)</f>
        <v>2222.7556380795295</v>
      </c>
      <c r="BK3" s="22">
        <f>Paraméterek!$B$6*Paraméterek!$B$41*(1+Paraméterek!$B$11)^('Pü. kimutatások'!BK1-'Pü. kimutatások'!$D1)*Paraméterek!$B$39*(1+Paraméterek!$B$9)</f>
        <v>2256.0969726507224</v>
      </c>
      <c r="BL3" s="22">
        <f>Paraméterek!$B$6*Paraméterek!$B$41*(1+Paraméterek!$B$11)^('Pü. kimutatások'!BL1-'Pü. kimutatások'!$D1)*Paraméterek!$B$39*(1+Paraméterek!$B$9)</f>
        <v>2289.9384272404823</v>
      </c>
      <c r="BM3" s="22">
        <f>Paraméterek!$B$6*Paraméterek!$B$41*(1+Paraméterek!$B$11)^('Pü. kimutatások'!BM1-'Pü. kimutatások'!$D1)*Paraméterek!$B$39*(1+Paraméterek!$B$9)</f>
        <v>2324.28750364909</v>
      </c>
      <c r="BN3" s="22">
        <f>Paraméterek!$B$6*Paraméterek!$B$41*(1+Paraméterek!$B$11)^('Pü. kimutatások'!BN1-'Pü. kimutatások'!$D1)*Paraméterek!$B$39*(1+Paraméterek!$B$9)</f>
        <v>2359.1518162038255</v>
      </c>
      <c r="BO3" s="22">
        <f>Paraméterek!$B$6*Paraméterek!$B$41*(1+Paraméterek!$B$11)^('Pü. kimutatások'!BO1-'Pü. kimutatások'!$D1)*Paraméterek!$B$39*(1+Paraméterek!$B$9)</f>
        <v>2394.5390934468828</v>
      </c>
      <c r="BP3" s="22">
        <f>Paraméterek!$B$6*Paraméterek!$B$41*(1+Paraméterek!$B$11)^('Pü. kimutatások'!BP1-'Pü. kimutatások'!$D1)*Paraméterek!$B$39*(1+Paraméterek!$B$9)</f>
        <v>2430.4571798485858</v>
      </c>
      <c r="BQ3" s="22">
        <f>Paraméterek!$B$6*Paraméterek!$B$41*(1+Paraméterek!$B$11)^('Pü. kimutatások'!BQ1-'Pü. kimutatások'!$D1)*Paraméterek!$B$39*(1+Paraméterek!$B$9)</f>
        <v>2466.9140375463148</v>
      </c>
      <c r="BR3" s="22">
        <f>Paraméterek!$B$6*Paraméterek!$B$41*(1+Paraméterek!$B$11)^('Pü. kimutatások'!BR1-'Pü. kimutatások'!$D1)*Paraméterek!$B$39*(1+Paraméterek!$B$9)</f>
        <v>2503.9177481095089</v>
      </c>
      <c r="BS3" s="22">
        <f>Paraméterek!$B$6*Paraméterek!$B$41*(1+Paraméterek!$B$11)^('Pü. kimutatások'!BS1-'Pü. kimutatások'!$D1)*Paraméterek!$B$39*(1+Paraméterek!$B$9)</f>
        <v>2541.4765143311515</v>
      </c>
      <c r="BT3" s="22">
        <f>Paraméterek!$B$6*Paraméterek!$B$41*(1+Paraméterek!$B$11)^('Pü. kimutatások'!BT1-'Pü. kimutatások'!$D1)*Paraméterek!$B$39*(1+Paraméterek!$B$9)</f>
        <v>2579.5986620461181</v>
      </c>
      <c r="BU3" s="22">
        <f>Paraméterek!$B$6*Paraméterek!$B$41*(1+Paraméterek!$B$11)^('Pü. kimutatások'!BU1-'Pü. kimutatások'!$D1)*Paraméterek!$B$39*(1+Paraméterek!$B$9)</f>
        <v>2618.2926419768096</v>
      </c>
      <c r="BV3" s="22">
        <f>Paraméterek!$B$6*Paraméterek!$B$41*(1+Paraméterek!$B$11)^('Pü. kimutatások'!BV1-'Pü. kimutatások'!$D1)*Paraméterek!$B$39*(1+Paraméterek!$B$9)</f>
        <v>2657.5670316064611</v>
      </c>
    </row>
    <row r="4" spans="1:74" x14ac:dyDescent="0.25">
      <c r="A4" s="23" t="s">
        <v>22</v>
      </c>
      <c r="B4" s="20" t="s">
        <v>23</v>
      </c>
      <c r="C4" s="21" t="s">
        <v>24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</row>
    <row r="5" spans="1:74" x14ac:dyDescent="0.25">
      <c r="A5" s="24" t="s">
        <v>25</v>
      </c>
      <c r="B5" s="25" t="s">
        <v>26</v>
      </c>
      <c r="C5" s="26" t="s">
        <v>27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</row>
    <row r="6" spans="1:74" x14ac:dyDescent="0.25">
      <c r="A6" s="15">
        <v>5</v>
      </c>
      <c r="B6" s="17" t="s">
        <v>344</v>
      </c>
      <c r="C6" s="16" t="s">
        <v>31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>
        <f>'Paks1 '!$T$21*Paraméterek!$B$5*(1+Paraméterek!$B$11)^('Pü. kimutatások'!O1-'Pü. kimutatások'!$D1)</f>
        <v>80.45639142364881</v>
      </c>
      <c r="P6" s="28">
        <f>'Paks1 '!$T$21*Paraméterek!$B$5*(1+Paraméterek!$B$11)^('Pü. kimutatások'!P1-'Pü. kimutatások'!$D1)</f>
        <v>81.663237295003526</v>
      </c>
      <c r="Q6" s="28">
        <f>'Paks1 '!$T$21*Paraméterek!$B$5*(1+Paraméterek!$B$11)^('Pü. kimutatások'!Q1-'Pü. kimutatások'!$D1)</f>
        <v>82.888185854428571</v>
      </c>
      <c r="R6" s="28">
        <f>'Paks1 '!$T$21*Paraméterek!$B$5*(1+Paraméterek!$B$11)^('Pü. kimutatások'!R1-'Pü. kimutatások'!$D1)</f>
        <v>84.131508642244981</v>
      </c>
      <c r="S6" s="28">
        <f>'Paks1 '!$T$21*Paraméterek!$B$5*(1+Paraméterek!$B$11)^('Pü. kimutatások'!S1-'Pü. kimutatások'!$D1)</f>
        <v>85.393481271878642</v>
      </c>
      <c r="T6" s="28">
        <f>'Paks1 '!$T$21*Paraméterek!$B$5*(1+Paraméterek!$B$11)^('Pü. kimutatások'!T1-'Pü. kimutatások'!$D1)</f>
        <v>86.674383490956814</v>
      </c>
      <c r="U6" s="28">
        <f>'Paks1 '!$T$21*Paraméterek!$B$5*(1+Paraméterek!$B$11)^('Pü. kimutatások'!U1-'Pü. kimutatások'!$D1)</f>
        <v>87.974499243321162</v>
      </c>
      <c r="V6" s="28">
        <f>'Paks1 '!$T$21*Paraméterek!$B$5*(1+Paraméterek!$B$11)^('Pü. kimutatások'!V1-'Pü. kimutatások'!$D1)</f>
        <v>89.294116731970973</v>
      </c>
      <c r="W6" s="28">
        <f>'Paks1 '!$T$21*Paraméterek!$B$5*(1+Paraméterek!$B$11)^('Pü. kimutatások'!W1-'Pü. kimutatások'!$D1)</f>
        <v>90.633528482950524</v>
      </c>
      <c r="X6" s="28">
        <f>'Paks1 '!$T$21*Paraméterek!$B$6*(1+Paraméterek!$B$11)^('Pü. kimutatások'!X1-'Pü. kimutatások'!$D1)</f>
        <v>99.568928114563732</v>
      </c>
      <c r="Y6" s="28">
        <f>'Paks1 '!$T$21*Paraméterek!$B$6*(1+Paraméterek!$B$11)^('Pü. kimutatások'!Y1-'Pü. kimutatások'!$D1)</f>
        <v>101.06246203628218</v>
      </c>
      <c r="Z6" s="28">
        <f>'Paks1 '!$T$21*Paraméterek!$B$6*(1+Paraméterek!$B$11)^('Pü. kimutatások'!Z1-'Pü. kimutatások'!$D1)</f>
        <v>102.5783989668264</v>
      </c>
      <c r="AA6" s="28">
        <f>'Paks1 '!$T$21*Paraméterek!$B$6*(1+Paraméterek!$B$11)^('Pü. kimutatások'!AA1-'Pü. kimutatások'!$D1)</f>
        <v>104.11707495132879</v>
      </c>
      <c r="AB6" s="28">
        <f>'Paks1 '!$T$21*Paraméterek!$B$6*(1+Paraméterek!$B$11)^('Pü. kimutatások'!AB1-'Pü. kimutatások'!$D1)</f>
        <v>105.67883107559869</v>
      </c>
      <c r="AC6" s="28">
        <f>'Paks1 '!$T$21*Paraméterek!$B$6*(1+Paraméterek!$B$11)^('Pü. kimutatások'!AC1-'Pü. kimutatások'!$D1)</f>
        <v>107.26401354173268</v>
      </c>
      <c r="AD6" s="28">
        <f>'Paks1 '!$T$21*Paraméterek!$B$6*(1+Paraméterek!$B$11)^('Pü. kimutatások'!AD1-'Pü. kimutatások'!$D1)</f>
        <v>108.87297374485864</v>
      </c>
      <c r="AE6" s="28">
        <f>'Paks1 '!$T$21*Paraméterek!$B$6*(1+Paraméterek!$B$11)^('Pü. kimutatások'!AE1-'Pü. kimutatások'!$D1)</f>
        <v>110.50606835103152</v>
      </c>
      <c r="AF6" s="28">
        <f>'Paks1 '!$T$21*Paraméterek!$B$6*(1+Paraméterek!$B$11)^('Pü. kimutatások'!AF1-'Pü. kimutatások'!$D1)</f>
        <v>112.16365937629696</v>
      </c>
      <c r="AG6" s="28">
        <f>'Paks1 '!$T$21*Paraméterek!$B$6*(1+Paraméterek!$B$11)^('Pü. kimutatások'!AG1-'Pü. kimutatások'!$D1)</f>
        <v>113.84611426694141</v>
      </c>
      <c r="AH6" s="28">
        <f>'Paks1 '!$T$21*Paraméterek!$B$6*(1+Paraméterek!$B$11)^('Pü. kimutatások'!AH1-'Pü. kimutatások'!$D1)</f>
        <v>115.5538059809455</v>
      </c>
      <c r="AI6" s="28">
        <f>'Paks1 '!$T$21*Paraméterek!$B$6*(1+Paraméterek!$B$11)^('Pü. kimutatások'!AI1-'Pü. kimutatások'!$D1)</f>
        <v>117.28711307065967</v>
      </c>
      <c r="AJ6" s="28">
        <f>'Paks1 '!$T$21*Paraméterek!$B$6*(1+Paraméterek!$B$11)^('Pü. kimutatások'!AJ1-'Pü. kimutatások'!$D1)</f>
        <v>119.04641976671955</v>
      </c>
      <c r="AK6" s="28">
        <f>'Paks1 '!$T$21*Paraméterek!$B$6*(1+Paraméterek!$B$11)^('Pü. kimutatások'!AK1-'Pü. kimutatások'!$D1)</f>
        <v>120.83211606322033</v>
      </c>
      <c r="AL6" s="28">
        <f>'Paks1 '!$T$21*Paraméterek!$B$6*(1+Paraméterek!$B$11)^('Pü. kimutatások'!AL1-'Pü. kimutatások'!$D1)</f>
        <v>122.64459780416861</v>
      </c>
      <c r="AM6" s="28">
        <f>'Paks1 '!$T$21*Paraméterek!$B$6*(1+Paraméterek!$B$11)^('Pü. kimutatások'!AM1-'Pü. kimutatások'!$D1)</f>
        <v>124.48426677123113</v>
      </c>
      <c r="AN6" s="28">
        <f>'Paks1 '!$T$21*Paraméterek!$B$6*(1+Paraméterek!$B$11)^('Pü. kimutatások'!AN1-'Pü. kimutatások'!$D1)</f>
        <v>126.35153077279958</v>
      </c>
      <c r="AO6" s="28">
        <f>'Paks1 '!$T$21*Paraméterek!$B$6*(1+Paraméterek!$B$11)^('Pü. kimutatások'!AO1-'Pü. kimutatások'!$D1)</f>
        <v>128.24680373439156</v>
      </c>
      <c r="AP6" s="28">
        <f>'Paks1 '!$T$21*Paraméterek!$B$6*(1+Paraméterek!$B$11)^('Pü. kimutatások'!AP1-'Pü. kimutatások'!$D1)</f>
        <v>130.17050579040742</v>
      </c>
      <c r="AQ6" s="28">
        <f>'Paks1 '!$T$21*Paraméterek!$B$6*(1+Paraméterek!$B$11)^('Pü. kimutatások'!AQ1-'Pü. kimutatások'!$D1)</f>
        <v>132.12306337726349</v>
      </c>
      <c r="AR6" s="28">
        <f>'Paks1 '!$T$21*Paraméterek!$B$6*(1+Paraméterek!$B$11)^('Pü. kimutatások'!AR1-'Pü. kimutatások'!$D1)</f>
        <v>134.10490932792243</v>
      </c>
      <c r="AS6" s="28">
        <f>'Paks1 '!$T$21*Paraméterek!$B$6*(1+Paraméterek!$B$11)^('Pü. kimutatások'!AS1-'Pü. kimutatások'!$D1)</f>
        <v>136.11648296784125</v>
      </c>
      <c r="AT6" s="28">
        <f>'Paks1 '!$T$21*Paraméterek!$B$6*(1+Paraméterek!$B$11)^('Pü. kimutatások'!AT1-'Pü. kimutatások'!$D1)</f>
        <v>138.15823021235886</v>
      </c>
      <c r="AU6" s="28">
        <f>'Paks1 '!$T$21*Paraméterek!$B$6*(1+Paraméterek!$B$11)^('Pü. kimutatások'!AU1-'Pü. kimutatások'!$D1)</f>
        <v>140.23060366554424</v>
      </c>
      <c r="AV6" s="28">
        <f>'Paks1 '!$T$21*Paraméterek!$B$6*(1+Paraméterek!$B$11)^('Pü. kimutatások'!AV1-'Pü. kimutatások'!$D1)</f>
        <v>142.33406272052736</v>
      </c>
      <c r="AW6" s="28">
        <f>'Paks1 '!$T$21*Paraméterek!$B$6*(1+Paraméterek!$B$11)^('Pü. kimutatások'!AW1-'Pü. kimutatások'!$D1)</f>
        <v>144.46907366133527</v>
      </c>
      <c r="AX6" s="28">
        <f>'Paks1 '!$T$21*Paraméterek!$B$6*(1+Paraméterek!$B$11)^('Pü. kimutatások'!AX1-'Pü. kimutatások'!$D1)</f>
        <v>146.63610976625526</v>
      </c>
      <c r="AY6" s="28">
        <f>'Paks1 '!$T$21*Paraméterek!$B$6*(1+Paraméterek!$B$11)^('Pü. kimutatások'!AY1-'Pü. kimutatások'!$D1)</f>
        <v>148.83565141274909</v>
      </c>
      <c r="AZ6" s="28">
        <f>'Paks1 '!$T$21*Paraméterek!$B$6*(1+Paraméterek!$B$11)^('Pü. kimutatások'!AZ1-'Pü. kimutatások'!$D1)</f>
        <v>151.06818618394027</v>
      </c>
      <c r="BA6" s="28">
        <f>'Paks1 '!$T$21*Paraméterek!$B$6*(1+Paraméterek!$B$11)^('Pü. kimutatások'!BA1-'Pü. kimutatások'!$D1)</f>
        <v>153.33420897669936</v>
      </c>
      <c r="BB6" s="28">
        <f>'Paks1 '!$T$21*Paraméterek!$B$6*(1+Paraméterek!$B$11)^('Pü. kimutatások'!BB1-'Pü. kimutatások'!$D1)</f>
        <v>155.63422211134986</v>
      </c>
      <c r="BC6" s="28">
        <f>'Paks1 '!$T$21*Paraméterek!$B$6*(1+Paraméterek!$B$11)^('Pü. kimutatások'!BC1-'Pü. kimutatások'!$D1)</f>
        <v>157.96873544302008</v>
      </c>
      <c r="BD6" s="28">
        <f>'Paks1 '!$T$21*Paraméterek!$B$6*(1+Paraméterek!$B$11)^('Pü. kimutatások'!BD1-'Pü. kimutatások'!$D1)</f>
        <v>160.33826647466532</v>
      </c>
      <c r="BE6" s="28">
        <f>'Paks1 '!$T$21*Paraméterek!$B$6*(1+Paraméterek!$B$11)^('Pü. kimutatások'!BE1-'Pü. kimutatások'!$D1)</f>
        <v>162.7433404717853</v>
      </c>
      <c r="BF6" s="28">
        <f>'Paks1 '!$T$21*Paraméterek!$B$6*(1+Paraméterek!$B$11)^('Pü. kimutatások'!BF1-'Pü. kimutatások'!$D1)</f>
        <v>165.18449057886201</v>
      </c>
      <c r="BG6" s="28">
        <f>'Paks1 '!$T$21*Paraméterek!$B$6*(1+Paraméterek!$B$11)^('Pü. kimutatások'!BG1-'Pü. kimutatások'!$D1)</f>
        <v>167.66225793754495</v>
      </c>
      <c r="BH6" s="28">
        <f>'Paks1 '!$T$21*Paraméterek!$B$6*(1+Paraméterek!$B$11)^('Pü. kimutatások'!BH1-'Pü. kimutatások'!$D1)</f>
        <v>170.17719180660811</v>
      </c>
      <c r="BI6" s="28">
        <f>'Paks1 '!$T$21*Paraméterek!$B$6*(1+Paraméterek!$B$11)^('Pü. kimutatások'!BI1-'Pü. kimutatások'!$D1)</f>
        <v>172.72984968370722</v>
      </c>
      <c r="BJ6" s="28">
        <f>'Paks1 '!$T$21*Paraméterek!$B$6*(1+Paraméterek!$B$11)^('Pü. kimutatások'!BJ1-'Pü. kimutatások'!$D1)</f>
        <v>175.32079742896278</v>
      </c>
      <c r="BK6" s="28">
        <f>'Paks1 '!$T$21*Paraméterek!$B$6*(1+Paraméterek!$B$11)^('Pü. kimutatások'!BK1-'Pü. kimutatások'!$D1)</f>
        <v>177.95060939039723</v>
      </c>
      <c r="BL6" s="28">
        <f>'Paks1 '!$T$21*Paraméterek!$B$6*(1+Paraméterek!$B$11)^('Pü. kimutatások'!BL1-'Pü. kimutatások'!$D1)</f>
        <v>180.61986853125313</v>
      </c>
      <c r="BM6" s="28">
        <f>'Paks1 '!$T$21*Paraméterek!$B$6*(1+Paraméterek!$B$11)^('Pü. kimutatások'!BM1-'Pü. kimutatások'!$D1)</f>
        <v>183.32916655922193</v>
      </c>
      <c r="BN6" s="28">
        <f>'Paks1 '!$T$21*Paraméterek!$B$6*(1+Paraméterek!$B$11)^('Pü. kimutatások'!BN1-'Pü. kimutatások'!$D1)</f>
        <v>186.07910405761021</v>
      </c>
      <c r="BO6" s="28">
        <f>'Paks1 '!$T$21*Paraméterek!$B$6*(1+Paraméterek!$B$11)^('Pü. kimutatások'!BO1-'Pü. kimutatások'!$D1)</f>
        <v>188.87029061847434</v>
      </c>
      <c r="BP6" s="28">
        <f>'Paks1 '!$T$21*Paraméterek!$B$6*(1+Paraméterek!$B$11)^('Pü. kimutatások'!BP1-'Pü. kimutatások'!$D1)</f>
        <v>191.70334497775144</v>
      </c>
      <c r="BQ6" s="28">
        <f>'Paks1 '!$T$21*Paraméterek!$B$6*(1+Paraméterek!$B$11)^('Pü. kimutatások'!BQ1-'Pü. kimutatások'!$D1)</f>
        <v>194.57889515241769</v>
      </c>
      <c r="BR6" s="28">
        <f>'Paks1 '!$T$21*Paraméterek!$B$6*(1+Paraméterek!$B$11)^('Pü. kimutatások'!BR1-'Pü. kimutatások'!$D1)</f>
        <v>197.49757857970391</v>
      </c>
      <c r="BS6" s="28">
        <f>'Paks1 '!$T$21*Paraméterek!$B$6*(1+Paraméterek!$B$11)^('Pü. kimutatások'!BS1-'Pü. kimutatások'!$D1)</f>
        <v>200.46004225839945</v>
      </c>
      <c r="BT6" s="28">
        <f>'Paks1 '!$T$21*Paraméterek!$B$6*(1+Paraméterek!$B$11)^('Pü. kimutatások'!BT1-'Pü. kimutatások'!$D1)</f>
        <v>203.46694289227543</v>
      </c>
      <c r="BU6" s="28">
        <f>'Paks1 '!$T$21*Paraméterek!$B$6*(1+Paraméterek!$B$11)^('Pü. kimutatások'!BU1-'Pü. kimutatások'!$D1)</f>
        <v>206.51894703565952</v>
      </c>
      <c r="BV6" s="28">
        <f>'Paks1 '!$T$21*Paraméterek!$B$6*(1+Paraméterek!$B$11)^('Pü. kimutatások'!BV1-'Pü. kimutatások'!$D1)</f>
        <v>209.61673124119437</v>
      </c>
    </row>
    <row r="7" spans="1:74" x14ac:dyDescent="0.25">
      <c r="A7" s="29" t="s">
        <v>32</v>
      </c>
      <c r="B7" s="17" t="s">
        <v>343</v>
      </c>
      <c r="C7" s="16" t="s">
        <v>34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>
        <f>('Paks1 '!$T$6-'Paks1 '!$T$21)*(1+Paraméterek!$B$11)^('Pü. kimutatások'!O1-'Pü. kimutatások'!$D1)</f>
        <v>35.054414693759412</v>
      </c>
      <c r="P7" s="28">
        <f>('Paks1 '!$T$6-'Paks1 '!$T$21)*(1+Paraméterek!$B$11)^('Pü. kimutatások'!P1-'Pü. kimutatások'!$D1)</f>
        <v>35.580230914165796</v>
      </c>
      <c r="Q7" s="28">
        <f>('Paks1 '!$T$6-'Paks1 '!$T$21)*(1+Paraméterek!$B$11)^('Pü. kimutatások'!Q1-'Pü. kimutatások'!$D1)</f>
        <v>36.11393437787828</v>
      </c>
      <c r="R7" s="28">
        <f>('Paks1 '!$T$6-'Paks1 '!$T$21)*(1+Paraméterek!$B$11)^('Pü. kimutatások'!R1-'Pü. kimutatások'!$D1)</f>
        <v>36.655643393546448</v>
      </c>
      <c r="S7" s="28">
        <f>('Paks1 '!$T$6-'Paks1 '!$T$21)*(1+Paraméterek!$B$11)^('Pü. kimutatások'!S1-'Pü. kimutatások'!$D1)</f>
        <v>37.205478044449634</v>
      </c>
      <c r="T7" s="28">
        <f>('Paks1 '!$T$6-'Paks1 '!$T$21)*(1+Paraméterek!$B$11)^('Pü. kimutatások'!T1-'Pü. kimutatások'!$D1)</f>
        <v>37.763560215116378</v>
      </c>
      <c r="U7" s="28">
        <f>('Paks1 '!$T$6-'Paks1 '!$T$21)*(1+Paraméterek!$B$11)^('Pü. kimutatások'!U1-'Pü. kimutatások'!$D1)</f>
        <v>38.330013618343116</v>
      </c>
      <c r="V7" s="28">
        <f>('Paks1 '!$T$6-'Paks1 '!$T$21)*(1+Paraméterek!$B$11)^('Pü. kimutatások'!V1-'Pü. kimutatások'!$D1)</f>
        <v>38.904963822618264</v>
      </c>
      <c r="W7" s="28">
        <f>('Paks1 '!$T$6-'Paks1 '!$T$21)*(1+Paraméterek!$B$11)^('Pü. kimutatások'!W1-'Pü. kimutatások'!$D1)</f>
        <v>39.488538279957531</v>
      </c>
      <c r="X7" s="28">
        <f>('Paks1 '!$T$6-'Paks1 '!$T$21)*(1+Paraméterek!$B$11)^('Pü. kimutatások'!X1-'Pü. kimutatások'!$D1)</f>
        <v>40.080866354156882</v>
      </c>
      <c r="Y7" s="28">
        <f>('Paks1 '!$T$6-'Paks1 '!$T$21)*(1+Paraméterek!$B$11)^('Pü. kimutatások'!Y1-'Pü. kimutatások'!$D1)</f>
        <v>40.682079349469234</v>
      </c>
      <c r="Z7" s="28">
        <f>('Paks1 '!$T$6-'Paks1 '!$T$21)*(1+Paraméterek!$B$11)^('Pü. kimutatások'!Z1-'Pü. kimutatások'!$D1)</f>
        <v>41.292310539711259</v>
      </c>
      <c r="AA7" s="28">
        <f>('Paks1 '!$T$6-'Paks1 '!$T$21)*(1+Paraméterek!$B$11)^('Pü. kimutatások'!AA1-'Pü. kimutatások'!$D1)</f>
        <v>41.911695197806928</v>
      </c>
      <c r="AB7" s="28">
        <f>('Paks1 '!$T$6-'Paks1 '!$T$21)*(1+Paraméterek!$B$11)^('Pü. kimutatások'!AB1-'Pü. kimutatások'!$D1)</f>
        <v>42.540370625774024</v>
      </c>
      <c r="AC7" s="28">
        <f>('Paks1 '!$T$6-'Paks1 '!$T$21)*(1+Paraméterek!$B$11)^('Pü. kimutatások'!AC1-'Pü. kimutatások'!$D1)</f>
        <v>43.178476185160633</v>
      </c>
      <c r="AD7" s="28">
        <f>('Paks1 '!$T$6-'Paks1 '!$T$21)*(1+Paraméterek!$B$11)^('Pü. kimutatások'!AD1-'Pü. kimutatások'!$D1)</f>
        <v>43.826153327938037</v>
      </c>
      <c r="AE7" s="28">
        <f>('Paks1 '!$T$6-'Paks1 '!$T$21)*(1+Paraméterek!$B$11)^('Pü. kimutatások'!AE1-'Pü. kimutatások'!$D1)</f>
        <v>44.483545627857104</v>
      </c>
      <c r="AF7" s="28">
        <f>('Paks1 '!$T$6-'Paks1 '!$T$21)*(1+Paraméterek!$B$11)^('Pü. kimutatások'!AF1-'Pü. kimutatások'!$D1)</f>
        <v>45.15079881227495</v>
      </c>
      <c r="AG7" s="28">
        <f>('Paks1 '!$T$6-'Paks1 '!$T$21)*(1+Paraméterek!$B$11)^('Pü. kimutatások'!AG1-'Pü. kimutatások'!$D1)</f>
        <v>45.82806079445907</v>
      </c>
      <c r="AH7" s="28">
        <f>('Paks1 '!$T$6-'Paks1 '!$T$21)*(1+Paraméterek!$B$11)^('Pü. kimutatások'!AH1-'Pü. kimutatások'!$D1)</f>
        <v>46.515481706375944</v>
      </c>
      <c r="AI7" s="28">
        <f>('Paks1 '!$T$6-'Paks1 '!$T$21)*(1+Paraméterek!$B$11)^('Pü. kimutatások'!AI1-'Pü. kimutatások'!$D1)</f>
        <v>47.21321393197158</v>
      </c>
      <c r="AJ7" s="28">
        <f>('Paks1 '!$T$6-'Paks1 '!$T$21)*(1+Paraméterek!$B$11)^('Pü. kimutatások'!AJ1-'Pü. kimutatások'!$D1)</f>
        <v>47.921412140951148</v>
      </c>
      <c r="AK7" s="28">
        <f>('Paks1 '!$T$6-'Paks1 '!$T$21)*(1+Paraméterek!$B$11)^('Pü. kimutatások'!AK1-'Pü. kimutatások'!$D1)</f>
        <v>48.640233323065409</v>
      </c>
      <c r="AL7" s="28">
        <f>('Paks1 '!$T$6-'Paks1 '!$T$21)*(1+Paraméterek!$B$11)^('Pü. kimutatások'!AL1-'Pü. kimutatások'!$D1)</f>
        <v>49.369836822911381</v>
      </c>
      <c r="AM7" s="28">
        <f>('Paks1 '!$T$6-'Paks1 '!$T$21)*(1+Paraméterek!$B$11)^('Pü. kimutatások'!AM1-'Pü. kimutatások'!$D1)</f>
        <v>50.110384375255052</v>
      </c>
      <c r="AN7" s="28">
        <f>('Paks1 '!$T$6-'Paks1 '!$T$21)*(1+Paraméterek!$B$11)^('Pü. kimutatások'!AN1-'Pü. kimutatások'!$D1)</f>
        <v>50.86204014088387</v>
      </c>
      <c r="AO7" s="28">
        <f>('Paks1 '!$T$6-'Paks1 '!$T$21)*(1+Paraméterek!$B$11)^('Pü. kimutatások'!AO1-'Pü. kimutatások'!$D1)</f>
        <v>51.624970742997114</v>
      </c>
      <c r="AP7" s="28">
        <f>('Paks1 '!$T$6-'Paks1 '!$T$21)*(1+Paraméterek!$B$11)^('Pü. kimutatások'!AP1-'Pü. kimutatások'!$D1)</f>
        <v>52.399345304142066</v>
      </c>
      <c r="AQ7" s="28">
        <f>('Paks1 '!$T$6-'Paks1 '!$T$21)*(1+Paraméterek!$B$11)^('Pü. kimutatások'!AQ1-'Pü. kimutatások'!$D1)</f>
        <v>53.185335483704186</v>
      </c>
      <c r="AR7" s="28">
        <f>('Paks1 '!$T$6-'Paks1 '!$T$21)*(1+Paraméterek!$B$11)^('Pü. kimutatások'!AR1-'Pü. kimutatások'!$D1)</f>
        <v>53.983115515959746</v>
      </c>
      <c r="AS7" s="28">
        <f>('Paks1 '!$T$6-'Paks1 '!$T$21)*(1+Paraméterek!$B$11)^('Pü. kimutatások'!AS1-'Pü. kimutatások'!$D1)</f>
        <v>54.792862248699137</v>
      </c>
      <c r="AT7" s="28">
        <f>('Paks1 '!$T$6-'Paks1 '!$T$21)*(1+Paraméterek!$B$11)^('Pü. kimutatások'!AT1-'Pü. kimutatások'!$D1)</f>
        <v>55.614755182429612</v>
      </c>
      <c r="AU7" s="28">
        <f>('Paks1 '!$T$6-'Paks1 '!$T$21)*(1+Paraméterek!$B$11)^('Pü. kimutatások'!AU1-'Pü. kimutatások'!$D1)</f>
        <v>56.448976510166055</v>
      </c>
      <c r="AV7" s="28">
        <f>('Paks1 '!$T$6-'Paks1 '!$T$21)*(1+Paraméterek!$B$11)^('Pü. kimutatások'!AV1-'Pü. kimutatások'!$D1)</f>
        <v>57.295711157818531</v>
      </c>
      <c r="AW7" s="28">
        <f>('Paks1 '!$T$6-'Paks1 '!$T$21)*(1+Paraméterek!$B$11)^('Pü. kimutatások'!AW1-'Pü. kimutatások'!$D1)</f>
        <v>58.155146825185803</v>
      </c>
      <c r="AX7" s="28">
        <f>('Paks1 '!$T$6-'Paks1 '!$T$21)*(1+Paraméterek!$B$11)^('Pü. kimutatások'!AX1-'Pü. kimutatások'!$D1)</f>
        <v>59.027474027563578</v>
      </c>
      <c r="AY7" s="28">
        <f>('Paks1 '!$T$6-'Paks1 '!$T$21)*(1+Paraméterek!$B$11)^('Pü. kimutatások'!AY1-'Pü. kimutatások'!$D1)</f>
        <v>59.912886137977026</v>
      </c>
      <c r="AZ7" s="28">
        <f>('Paks1 '!$T$6-'Paks1 '!$T$21)*(1+Paraméterek!$B$11)^('Pü. kimutatások'!AZ1-'Pü. kimutatások'!$D1)</f>
        <v>60.81157943004667</v>
      </c>
      <c r="BA7" s="28">
        <f>('Paks1 '!$T$6-'Paks1 '!$T$21)*(1+Paraméterek!$B$11)^('Pü. kimutatások'!BA1-'Pü. kimutatások'!$D1)</f>
        <v>61.72375312149736</v>
      </c>
      <c r="BB7" s="28">
        <f>('Paks1 '!$T$6-'Paks1 '!$T$21)*(1+Paraméterek!$B$11)^('Pü. kimutatások'!BB1-'Pü. kimutatások'!$D1)</f>
        <v>62.64960941831982</v>
      </c>
      <c r="BC7" s="28">
        <f>('Paks1 '!$T$6-'Paks1 '!$T$21)*(1+Paraméterek!$B$11)^('Pü. kimutatások'!BC1-'Pü. kimutatások'!$D1)</f>
        <v>63.589353559594613</v>
      </c>
      <c r="BD7" s="28">
        <f>('Paks1 '!$T$6-'Paks1 '!$T$21)*(1+Paraméterek!$B$11)^('Pü. kimutatások'!BD1-'Pü. kimutatások'!$D1)</f>
        <v>64.543193862988502</v>
      </c>
      <c r="BE7" s="28">
        <f>('Paks1 '!$T$6-'Paks1 '!$T$21)*(1+Paraméterek!$B$11)^('Pü. kimutatások'!BE1-'Pü. kimutatások'!$D1)</f>
        <v>65.511341770933328</v>
      </c>
      <c r="BF7" s="28">
        <f>('Paks1 '!$T$6-'Paks1 '!$T$21)*(1+Paraméterek!$B$11)^('Pü. kimutatások'!BF1-'Pü. kimutatások'!$D1)</f>
        <v>66.494011897497316</v>
      </c>
      <c r="BG7" s="28">
        <f>('Paks1 '!$T$6-'Paks1 '!$T$21)*(1+Paraméterek!$B$11)^('Pü. kimutatások'!BG1-'Pü. kimutatások'!$D1)</f>
        <v>67.491422075959775</v>
      </c>
      <c r="BH7" s="28">
        <f>('Paks1 '!$T$6-'Paks1 '!$T$21)*(1+Paraméterek!$B$11)^('Pü. kimutatások'!BH1-'Pü. kimutatások'!$D1)</f>
        <v>68.503793407099167</v>
      </c>
      <c r="BI7" s="28">
        <f>('Paks1 '!$T$6-'Paks1 '!$T$21)*(1+Paraméterek!$B$11)^('Pü. kimutatások'!BI1-'Pü. kimutatások'!$D1)</f>
        <v>69.531350308205646</v>
      </c>
      <c r="BJ7" s="28">
        <f>('Paks1 '!$T$6-'Paks1 '!$T$21)*(1+Paraméterek!$B$11)^('Pü. kimutatások'!BJ1-'Pü. kimutatások'!$D1)</f>
        <v>70.574320562828717</v>
      </c>
      <c r="BK7" s="28">
        <f>('Paks1 '!$T$6-'Paks1 '!$T$21)*(1+Paraméterek!$B$11)^('Pü. kimutatások'!BK1-'Pü. kimutatások'!$D1)</f>
        <v>71.632935371271145</v>
      </c>
      <c r="BL7" s="28">
        <f>('Paks1 '!$T$6-'Paks1 '!$T$21)*(1+Paraméterek!$B$11)^('Pü. kimutatások'!BL1-'Pü. kimutatások'!$D1)</f>
        <v>72.707429401840187</v>
      </c>
      <c r="BM7" s="28">
        <f>('Paks1 '!$T$6-'Paks1 '!$T$21)*(1+Paraméterek!$B$11)^('Pü. kimutatások'!BM1-'Pü. kimutatások'!$D1)</f>
        <v>73.798040842867792</v>
      </c>
      <c r="BN7" s="28">
        <f>('Paks1 '!$T$6-'Paks1 '!$T$21)*(1+Paraméterek!$B$11)^('Pü. kimutatások'!BN1-'Pü. kimutatások'!$D1)</f>
        <v>74.905011455510788</v>
      </c>
      <c r="BO7" s="28">
        <f>('Paks1 '!$T$6-'Paks1 '!$T$21)*(1+Paraméterek!$B$11)^('Pü. kimutatások'!BO1-'Pü. kimutatások'!$D1)</f>
        <v>76.028586627343444</v>
      </c>
      <c r="BP7" s="28">
        <f>('Paks1 '!$T$6-'Paks1 '!$T$21)*(1+Paraméterek!$B$11)^('Pü. kimutatások'!BP1-'Pü. kimutatások'!$D1)</f>
        <v>77.169015426753589</v>
      </c>
      <c r="BQ7" s="28">
        <f>('Paks1 '!$T$6-'Paks1 '!$T$21)*(1+Paraméterek!$B$11)^('Pü. kimutatások'!BQ1-'Pü. kimutatások'!$D1)</f>
        <v>78.326550658154886</v>
      </c>
      <c r="BR7" s="28">
        <f>('Paks1 '!$T$6-'Paks1 '!$T$21)*(1+Paraméterek!$B$11)^('Pü. kimutatások'!BR1-'Pü. kimutatások'!$D1)</f>
        <v>79.501448918027194</v>
      </c>
      <c r="BS7" s="28">
        <f>('Paks1 '!$T$6-'Paks1 '!$T$21)*(1+Paraméterek!$B$11)^('Pü. kimutatások'!BS1-'Pü. kimutatások'!$D1)</f>
        <v>80.693970651797585</v>
      </c>
      <c r="BT7" s="28">
        <f>('Paks1 '!$T$6-'Paks1 '!$T$21)*(1+Paraméterek!$B$11)^('Pü. kimutatások'!BT1-'Pü. kimutatások'!$D1)</f>
        <v>81.904380211574534</v>
      </c>
      <c r="BU7" s="28">
        <f>('Paks1 '!$T$6-'Paks1 '!$T$21)*(1+Paraméterek!$B$11)^('Pü. kimutatások'!BU1-'Pü. kimutatások'!$D1)</f>
        <v>83.132945914748149</v>
      </c>
      <c r="BV7" s="28">
        <f>('Paks1 '!$T$6-'Paks1 '!$T$21)*(1+Paraméterek!$B$11)^('Pü. kimutatások'!BV1-'Pü. kimutatások'!$D1)</f>
        <v>84.379940103469352</v>
      </c>
    </row>
    <row r="8" spans="1:74" x14ac:dyDescent="0.25">
      <c r="A8" s="15">
        <v>7</v>
      </c>
      <c r="B8" s="17" t="s">
        <v>342</v>
      </c>
      <c r="C8" s="16" t="s">
        <v>36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>
        <f>('Paks1 '!$T$7+'Paks1 '!$T$8)*(1+Paraméterek!$B$11)^('Pü. kimutatások'!O1-'Pü. kimutatások'!$D1)</f>
        <v>141.4435318103898</v>
      </c>
      <c r="P8" s="28">
        <f>('Paks1 '!$T$7+'Paks1 '!$T$8)*(1+Paraméterek!$B$11)^('Pü. kimutatások'!P1-'Pü. kimutatások'!$D1)</f>
        <v>143.56518478754563</v>
      </c>
      <c r="Q8" s="28">
        <f>('Paks1 '!$T$7+'Paks1 '!$T$8)*(1+Paraméterek!$B$11)^('Pü. kimutatások'!Q1-'Pü. kimutatások'!$D1)</f>
        <v>145.71866255935879</v>
      </c>
      <c r="R8" s="28">
        <f>('Paks1 '!$T$7+'Paks1 '!$T$8)*(1+Paraméterek!$B$11)^('Pü. kimutatások'!R1-'Pü. kimutatások'!$D1)</f>
        <v>147.90444249774913</v>
      </c>
      <c r="S8" s="28">
        <f>('Paks1 '!$T$7+'Paks1 '!$T$8)*(1+Paraméterek!$B$11)^('Pü. kimutatások'!S1-'Pü. kimutatások'!$D1)</f>
        <v>150.12300913521537</v>
      </c>
      <c r="T8" s="28">
        <f>('Paks1 '!$T$7+'Paks1 '!$T$8)*(1+Paraméterek!$B$11)^('Pü. kimutatások'!T1-'Pü. kimutatások'!$D1)</f>
        <v>152.37485427224357</v>
      </c>
      <c r="U8" s="28">
        <f>('Paks1 '!$T$7+'Paks1 '!$T$8)*(1+Paraméterek!$B$11)^('Pü. kimutatások'!U1-'Pü. kimutatások'!$D1)</f>
        <v>154.66047708632721</v>
      </c>
      <c r="V8" s="28">
        <f>('Paks1 '!$T$7+'Paks1 '!$T$8)*(1+Paraméterek!$B$11)^('Pü. kimutatások'!V1-'Pü. kimutatások'!$D1)</f>
        <v>156.98038424262211</v>
      </c>
      <c r="W8" s="28">
        <f>('Paks1 '!$T$7+'Paks1 '!$T$8)*(1+Paraméterek!$B$11)^('Pü. kimutatások'!W1-'Pü. kimutatások'!$D1)</f>
        <v>159.33509000626142</v>
      </c>
      <c r="X8" s="28">
        <f>('Paks1 '!$T$7+'Paks1 '!$T$8)*(1+Paraméterek!$B$11)^('Pü. kimutatások'!X1-'Pü. kimutatások'!$D1)</f>
        <v>161.72511635635527</v>
      </c>
      <c r="Y8" s="28">
        <f>('Paks1 '!$T$7+'Paks1 '!$T$8)*(1+Paraméterek!$B$11)^('Pü. kimutatások'!Y1-'Pü. kimutatások'!$D1)</f>
        <v>164.15099310170061</v>
      </c>
      <c r="Z8" s="28">
        <f>('Paks1 '!$T$7+'Paks1 '!$T$8)*(1+Paraméterek!$B$11)^('Pü. kimutatások'!Z1-'Pü. kimutatások'!$D1)</f>
        <v>166.61325799822606</v>
      </c>
      <c r="AA8" s="28">
        <f>('Paks1 '!$T$7+'Paks1 '!$T$8)*(1+Paraméterek!$B$11)^('Pü. kimutatások'!AA1-'Pü. kimutatások'!$D1)</f>
        <v>169.11245686819944</v>
      </c>
      <c r="AB8" s="28">
        <f>('Paks1 '!$T$7+'Paks1 '!$T$8)*(1+Paraméterek!$B$11)^('Pü. kimutatások'!AB1-'Pü. kimutatások'!$D1)</f>
        <v>171.64914372122243</v>
      </c>
      <c r="AC8" s="28">
        <f>('Paks1 '!$T$7+'Paks1 '!$T$8)*(1+Paraméterek!$B$11)^('Pü. kimutatások'!AC1-'Pü. kimutatások'!$D1)</f>
        <v>174.22388087704076</v>
      </c>
      <c r="AD8" s="28">
        <f>('Paks1 '!$T$7+'Paks1 '!$T$8)*(1+Paraméterek!$B$11)^('Pü. kimutatások'!AD1-'Pü. kimutatások'!$D1)</f>
        <v>176.83723909019633</v>
      </c>
      <c r="AE8" s="28">
        <f>('Paks1 '!$T$7+'Paks1 '!$T$8)*(1+Paraméterek!$B$11)^('Pü. kimutatások'!AE1-'Pü. kimutatások'!$D1)</f>
        <v>179.48979767654927</v>
      </c>
      <c r="AF8" s="28">
        <f>('Paks1 '!$T$7+'Paks1 '!$T$8)*(1+Paraméterek!$B$11)^('Pü. kimutatások'!AF1-'Pü. kimutatások'!$D1)</f>
        <v>182.18214464169745</v>
      </c>
      <c r="AG8" s="28">
        <f>('Paks1 '!$T$7+'Paks1 '!$T$8)*(1+Paraméterek!$B$11)^('Pü. kimutatások'!AG1-'Pü. kimutatások'!$D1)</f>
        <v>184.9148768113229</v>
      </c>
      <c r="AH8" s="28">
        <f>('Paks1 '!$T$7+'Paks1 '!$T$8)*(1+Paraméterek!$B$11)^('Pü. kimutatások'!AH1-'Pü. kimutatások'!$D1)</f>
        <v>187.68859996349269</v>
      </c>
      <c r="AI8" s="28">
        <f>('Paks1 '!$T$7+'Paks1 '!$T$8)*(1+Paraméterek!$B$11)^('Pü. kimutatások'!AI1-'Pü. kimutatások'!$D1)</f>
        <v>190.50392896294508</v>
      </c>
      <c r="AJ8" s="28">
        <f>('Paks1 '!$T$7+'Paks1 '!$T$8)*(1+Paraméterek!$B$11)^('Pü. kimutatások'!AJ1-'Pü. kimutatások'!$D1)</f>
        <v>193.36148789738922</v>
      </c>
      <c r="AK8" s="28">
        <f>('Paks1 '!$T$7+'Paks1 '!$T$8)*(1+Paraméterek!$B$11)^('Pü. kimutatások'!AK1-'Pü. kimutatások'!$D1)</f>
        <v>196.26191021585004</v>
      </c>
      <c r="AL8" s="28">
        <f>('Paks1 '!$T$7+'Paks1 '!$T$8)*(1+Paraméterek!$B$11)^('Pü. kimutatások'!AL1-'Pü. kimutatások'!$D1)</f>
        <v>199.20583886908776</v>
      </c>
      <c r="AM8" s="28">
        <f>('Paks1 '!$T$7+'Paks1 '!$T$8)*(1+Paraméterek!$B$11)^('Pü. kimutatások'!AM1-'Pü. kimutatások'!$D1)</f>
        <v>202.19392645212406</v>
      </c>
      <c r="AN8" s="28">
        <f>('Paks1 '!$T$7+'Paks1 '!$T$8)*(1+Paraméterek!$B$11)^('Pü. kimutatások'!AN1-'Pü. kimutatások'!$D1)</f>
        <v>205.22683534890589</v>
      </c>
      <c r="AO8" s="28">
        <f>('Paks1 '!$T$7+'Paks1 '!$T$8)*(1+Paraméterek!$B$11)^('Pü. kimutatások'!AO1-'Pü. kimutatások'!$D1)</f>
        <v>208.30523787913944</v>
      </c>
      <c r="AP8" s="28">
        <f>('Paks1 '!$T$7+'Paks1 '!$T$8)*(1+Paraméterek!$B$11)^('Pü. kimutatások'!AP1-'Pü. kimutatások'!$D1)</f>
        <v>211.42981644732649</v>
      </c>
      <c r="AQ8" s="28">
        <f>('Paks1 '!$T$7+'Paks1 '!$T$8)*(1+Paraméterek!$B$11)^('Pü. kimutatások'!AQ1-'Pü. kimutatások'!$D1)</f>
        <v>214.60126369403636</v>
      </c>
      <c r="AR8" s="28">
        <f>('Paks1 '!$T$7+'Paks1 '!$T$8)*(1+Paraméterek!$B$11)^('Pü. kimutatások'!AR1-'Pü. kimutatások'!$D1)</f>
        <v>217.82028264944688</v>
      </c>
      <c r="AS8" s="28">
        <f>('Paks1 '!$T$7+'Paks1 '!$T$8)*(1+Paraméterek!$B$11)^('Pü. kimutatások'!AS1-'Pü. kimutatások'!$D1)</f>
        <v>221.08758688918857</v>
      </c>
      <c r="AT8" s="28">
        <f>('Paks1 '!$T$7+'Paks1 '!$T$8)*(1+Paraméterek!$B$11)^('Pü. kimutatások'!AT1-'Pü. kimutatások'!$D1)</f>
        <v>224.40390069252638</v>
      </c>
      <c r="AU8" s="28">
        <f>('Paks1 '!$T$7+'Paks1 '!$T$8)*(1+Paraméterek!$B$11)^('Pü. kimutatások'!AU1-'Pü. kimutatások'!$D1)</f>
        <v>227.76995920291424</v>
      </c>
      <c r="AV8" s="28">
        <f>('Paks1 '!$T$7+'Paks1 '!$T$8)*(1+Paraméterek!$B$11)^('Pü. kimutatások'!AV1-'Pü. kimutatások'!$D1)</f>
        <v>231.18650859095789</v>
      </c>
      <c r="AW8" s="28">
        <f>('Paks1 '!$T$7+'Paks1 '!$T$8)*(1+Paraméterek!$B$11)^('Pü. kimutatások'!AW1-'Pü. kimutatások'!$D1)</f>
        <v>234.65430621982225</v>
      </c>
      <c r="AX8" s="28">
        <f>('Paks1 '!$T$7+'Paks1 '!$T$8)*(1+Paraméterek!$B$11)^('Pü. kimutatások'!AX1-'Pü. kimutatások'!$D1)</f>
        <v>238.17412081311952</v>
      </c>
      <c r="AY8" s="28">
        <f>('Paks1 '!$T$7+'Paks1 '!$T$8)*(1+Paraméterek!$B$11)^('Pü. kimutatások'!AY1-'Pü. kimutatások'!$D1)</f>
        <v>241.7467326253163</v>
      </c>
      <c r="AZ8" s="28">
        <f>('Paks1 '!$T$7+'Paks1 '!$T$8)*(1+Paraméterek!$B$11)^('Pü. kimutatások'!AZ1-'Pü. kimutatások'!$D1)</f>
        <v>245.372933614696</v>
      </c>
      <c r="BA8" s="28">
        <f>('Paks1 '!$T$7+'Paks1 '!$T$8)*(1+Paraméterek!$B$11)^('Pü. kimutatások'!BA1-'Pü. kimutatások'!$D1)</f>
        <v>249.05352761891638</v>
      </c>
      <c r="BB8" s="28">
        <f>('Paks1 '!$T$7+'Paks1 '!$T$8)*(1+Paraméterek!$B$11)^('Pü. kimutatások'!BB1-'Pü. kimutatások'!$D1)</f>
        <v>252.78933053320014</v>
      </c>
      <c r="BC8" s="28">
        <f>('Paks1 '!$T$7+'Paks1 '!$T$8)*(1+Paraméterek!$B$11)^('Pü. kimutatások'!BC1-'Pü. kimutatások'!$D1)</f>
        <v>256.58117049119812</v>
      </c>
      <c r="BD8" s="28">
        <f>('Paks1 '!$T$7+'Paks1 '!$T$8)*(1+Paraméterek!$B$11)^('Pü. kimutatások'!BD1-'Pü. kimutatások'!$D1)</f>
        <v>260.429888048566</v>
      </c>
      <c r="BE8" s="28">
        <f>('Paks1 '!$T$7+'Paks1 '!$T$8)*(1+Paraméterek!$B$11)^('Pü. kimutatások'!BE1-'Pü. kimutatások'!$D1)</f>
        <v>264.33633636929449</v>
      </c>
      <c r="BF8" s="28">
        <f>('Paks1 '!$T$7+'Paks1 '!$T$8)*(1+Paraméterek!$B$11)^('Pü. kimutatások'!BF1-'Pü. kimutatások'!$D1)</f>
        <v>268.30138141483383</v>
      </c>
      <c r="BG8" s="28">
        <f>('Paks1 '!$T$7+'Paks1 '!$T$8)*(1+Paraméterek!$B$11)^('Pü. kimutatások'!BG1-'Pü. kimutatások'!$D1)</f>
        <v>272.3259021360563</v>
      </c>
      <c r="BH8" s="28">
        <f>('Paks1 '!$T$7+'Paks1 '!$T$8)*(1+Paraméterek!$B$11)^('Pü. kimutatások'!BH1-'Pü. kimutatások'!$D1)</f>
        <v>276.41079066809715</v>
      </c>
      <c r="BI8" s="28">
        <f>('Paks1 '!$T$7+'Paks1 '!$T$8)*(1+Paraméterek!$B$11)^('Pü. kimutatások'!BI1-'Pü. kimutatások'!$D1)</f>
        <v>280.55695252811859</v>
      </c>
      <c r="BJ8" s="28">
        <f>('Paks1 '!$T$7+'Paks1 '!$T$8)*(1+Paraméterek!$B$11)^('Pü. kimutatások'!BJ1-'Pü. kimutatások'!$D1)</f>
        <v>284.76530681604027</v>
      </c>
      <c r="BK8" s="28">
        <f>('Paks1 '!$T$7+'Paks1 '!$T$8)*(1+Paraméterek!$B$11)^('Pü. kimutatások'!BK1-'Pü. kimutatások'!$D1)</f>
        <v>289.03678641828088</v>
      </c>
      <c r="BL8" s="28">
        <f>('Paks1 '!$T$7+'Paks1 '!$T$8)*(1+Paraméterek!$B$11)^('Pü. kimutatások'!BL1-'Pü. kimutatások'!$D1)</f>
        <v>293.37233821455499</v>
      </c>
      <c r="BM8" s="28">
        <f>('Paks1 '!$T$7+'Paks1 '!$T$8)*(1+Paraméterek!$B$11)^('Pü. kimutatások'!BM1-'Pü. kimutatások'!$D1)</f>
        <v>297.77292328777332</v>
      </c>
      <c r="BN8" s="28">
        <f>('Paks1 '!$T$7+'Paks1 '!$T$8)*(1+Paraméterek!$B$11)^('Pü. kimutatások'!BN1-'Pü. kimutatások'!$D1)</f>
        <v>302.23951713708988</v>
      </c>
      <c r="BO8" s="28">
        <f>('Paks1 '!$T$7+'Paks1 '!$T$8)*(1+Paraméterek!$B$11)^('Pü. kimutatások'!BO1-'Pü. kimutatások'!$D1)</f>
        <v>306.77310989414616</v>
      </c>
      <c r="BP8" s="28">
        <f>('Paks1 '!$T$7+'Paks1 '!$T$8)*(1+Paraméterek!$B$11)^('Pü. kimutatások'!BP1-'Pü. kimutatások'!$D1)</f>
        <v>311.37470654255833</v>
      </c>
      <c r="BQ8" s="28">
        <f>('Paks1 '!$T$7+'Paks1 '!$T$8)*(1+Paraméterek!$B$11)^('Pü. kimutatások'!BQ1-'Pü. kimutatások'!$D1)</f>
        <v>316.04532714069671</v>
      </c>
      <c r="BR8" s="28">
        <f>('Paks1 '!$T$7+'Paks1 '!$T$8)*(1+Paraméterek!$B$11)^('Pü. kimutatások'!BR1-'Pü. kimutatások'!$D1)</f>
        <v>320.78600704780706</v>
      </c>
      <c r="BS8" s="28">
        <f>('Paks1 '!$T$7+'Paks1 '!$T$8)*(1+Paraméterek!$B$11)^('Pü. kimutatások'!BS1-'Pü. kimutatások'!$D1)</f>
        <v>325.59779715352414</v>
      </c>
      <c r="BT8" s="28">
        <f>('Paks1 '!$T$7+'Paks1 '!$T$8)*(1+Paraméterek!$B$11)^('Pü. kimutatások'!BT1-'Pü. kimutatások'!$D1)</f>
        <v>330.48176411082693</v>
      </c>
      <c r="BU8" s="28">
        <f>('Paks1 '!$T$7+'Paks1 '!$T$8)*(1+Paraméterek!$B$11)^('Pü. kimutatások'!BU1-'Pü. kimutatások'!$D1)</f>
        <v>335.43899057248933</v>
      </c>
      <c r="BV8" s="28">
        <f>('Paks1 '!$T$7+'Paks1 '!$T$8)*(1+Paraméterek!$B$11)^('Pü. kimutatások'!BV1-'Pü. kimutatások'!$D1)</f>
        <v>340.47057543107661</v>
      </c>
    </row>
    <row r="9" spans="1:74" x14ac:dyDescent="0.25">
      <c r="A9" s="19" t="s">
        <v>41</v>
      </c>
      <c r="B9" s="20" t="s">
        <v>42</v>
      </c>
      <c r="C9" s="21" t="s">
        <v>43</v>
      </c>
      <c r="D9" s="298">
        <f>14832/300</f>
        <v>49.44</v>
      </c>
      <c r="E9" s="298">
        <f>D9*(1+Paraméterek!$B11)</f>
        <v>50.181599999999996</v>
      </c>
      <c r="F9" s="298">
        <f>E9*(1+Paraméterek!$B11)</f>
        <v>50.934323999999989</v>
      </c>
      <c r="G9" s="298">
        <f>F9*(1+Paraméterek!$B11)</f>
        <v>51.698338859999986</v>
      </c>
      <c r="H9" s="298">
        <f>G9*(1+Paraméterek!$B11)</f>
        <v>52.47381394289998</v>
      </c>
      <c r="I9" s="298">
        <f>H9*(1+Paraméterek!$B11)</f>
        <v>53.260921152043473</v>
      </c>
      <c r="J9" s="298">
        <f>I9*(1+Paraméterek!$B11)</f>
        <v>54.059834969324122</v>
      </c>
      <c r="K9" s="298">
        <f>J9*(1+Paraméterek!$B11)</f>
        <v>54.870732493863976</v>
      </c>
      <c r="L9" s="298">
        <f>K9*(1+Paraméterek!$B11)</f>
        <v>55.693793481271932</v>
      </c>
      <c r="M9" s="298">
        <f>L9*(1+Paraméterek!$B11)</f>
        <v>56.529200383491002</v>
      </c>
      <c r="N9" s="298">
        <f>M9*(1+Paraméterek!$B11)</f>
        <v>57.377138389243363</v>
      </c>
      <c r="O9" s="30">
        <f t="shared" ref="O9:V9" si="0">SUM(O6:O8)</f>
        <v>256.95433792779801</v>
      </c>
      <c r="P9" s="30">
        <f t="shared" si="0"/>
        <v>260.80865299671495</v>
      </c>
      <c r="Q9" s="30">
        <f t="shared" si="0"/>
        <v>264.72078279166567</v>
      </c>
      <c r="R9" s="30">
        <f t="shared" si="0"/>
        <v>268.69159453354052</v>
      </c>
      <c r="S9" s="30">
        <f t="shared" si="0"/>
        <v>272.72196845154366</v>
      </c>
      <c r="T9" s="30">
        <f t="shared" si="0"/>
        <v>276.81279797831678</v>
      </c>
      <c r="U9" s="30">
        <f t="shared" si="0"/>
        <v>280.96498994799151</v>
      </c>
      <c r="V9" s="30">
        <f t="shared" si="0"/>
        <v>285.17946479721138</v>
      </c>
      <c r="W9" s="30">
        <f t="shared" ref="W9:BL9" si="1">SUM(W6:W8)</f>
        <v>289.4571567691695</v>
      </c>
      <c r="X9" s="30">
        <f t="shared" ref="X9" si="2">SUM(X6:X8)</f>
        <v>301.37491082507586</v>
      </c>
      <c r="Y9" s="30">
        <f t="shared" si="1"/>
        <v>305.89553448745198</v>
      </c>
      <c r="Z9" s="30">
        <f t="shared" si="1"/>
        <v>310.48396750476371</v>
      </c>
      <c r="AA9" s="30">
        <f t="shared" si="1"/>
        <v>315.14122701733515</v>
      </c>
      <c r="AB9" s="30">
        <f t="shared" si="1"/>
        <v>319.86834542259516</v>
      </c>
      <c r="AC9" s="30">
        <f t="shared" si="1"/>
        <v>324.66637060393407</v>
      </c>
      <c r="AD9" s="30">
        <f t="shared" si="1"/>
        <v>329.53636616299298</v>
      </c>
      <c r="AE9" s="30">
        <f t="shared" si="1"/>
        <v>334.4794116554379</v>
      </c>
      <c r="AF9" s="30">
        <f t="shared" si="1"/>
        <v>339.49660283026935</v>
      </c>
      <c r="AG9" s="30">
        <f t="shared" si="1"/>
        <v>344.58905187272342</v>
      </c>
      <c r="AH9" s="30">
        <f t="shared" si="1"/>
        <v>349.75788765081415</v>
      </c>
      <c r="AI9" s="30">
        <f t="shared" si="1"/>
        <v>355.00425596557636</v>
      </c>
      <c r="AJ9" s="30">
        <f t="shared" si="1"/>
        <v>360.32931980505992</v>
      </c>
      <c r="AK9" s="30">
        <f t="shared" si="1"/>
        <v>365.73425960213581</v>
      </c>
      <c r="AL9" s="30">
        <f t="shared" si="1"/>
        <v>371.22027349616775</v>
      </c>
      <c r="AM9" s="30">
        <f t="shared" si="1"/>
        <v>376.78857759861023</v>
      </c>
      <c r="AN9" s="30">
        <f t="shared" si="1"/>
        <v>382.44040626258936</v>
      </c>
      <c r="AO9" s="30">
        <f t="shared" si="1"/>
        <v>388.17701235652811</v>
      </c>
      <c r="AP9" s="30">
        <f t="shared" si="1"/>
        <v>393.99966754187597</v>
      </c>
      <c r="AQ9" s="30">
        <f t="shared" si="1"/>
        <v>399.90966255500405</v>
      </c>
      <c r="AR9" s="30">
        <f t="shared" si="1"/>
        <v>405.90830749332906</v>
      </c>
      <c r="AS9" s="30">
        <f t="shared" si="1"/>
        <v>411.99693210572894</v>
      </c>
      <c r="AT9" s="30">
        <f t="shared" si="1"/>
        <v>418.17688608731487</v>
      </c>
      <c r="AU9" s="30">
        <f t="shared" si="1"/>
        <v>424.44953937862454</v>
      </c>
      <c r="AV9" s="30">
        <f t="shared" si="1"/>
        <v>430.81628246930376</v>
      </c>
      <c r="AW9" s="30">
        <f t="shared" si="1"/>
        <v>437.27852670634331</v>
      </c>
      <c r="AX9" s="30">
        <f t="shared" si="1"/>
        <v>443.83770460693836</v>
      </c>
      <c r="AY9" s="30">
        <f t="shared" si="1"/>
        <v>450.49527017604237</v>
      </c>
      <c r="AZ9" s="30">
        <f t="shared" si="1"/>
        <v>457.2526992286829</v>
      </c>
      <c r="BA9" s="30">
        <f t="shared" si="1"/>
        <v>464.1114897171131</v>
      </c>
      <c r="BB9" s="30">
        <f t="shared" si="1"/>
        <v>471.07316206286981</v>
      </c>
      <c r="BC9" s="30">
        <f t="shared" si="1"/>
        <v>478.1392594938128</v>
      </c>
      <c r="BD9" s="30">
        <f t="shared" si="1"/>
        <v>485.31134838621983</v>
      </c>
      <c r="BE9" s="30">
        <f t="shared" si="1"/>
        <v>492.5910186120131</v>
      </c>
      <c r="BF9" s="30">
        <f t="shared" si="1"/>
        <v>499.97988389119314</v>
      </c>
      <c r="BG9" s="30">
        <f t="shared" si="1"/>
        <v>507.479582149561</v>
      </c>
      <c r="BH9" s="30">
        <f t="shared" si="1"/>
        <v>515.09177588180444</v>
      </c>
      <c r="BI9" s="30">
        <f t="shared" si="1"/>
        <v>522.81815252003139</v>
      </c>
      <c r="BJ9" s="30">
        <f t="shared" si="1"/>
        <v>530.66042480783176</v>
      </c>
      <c r="BK9" s="30">
        <f t="shared" si="1"/>
        <v>538.62033117994929</v>
      </c>
      <c r="BL9" s="30">
        <f t="shared" si="1"/>
        <v>546.69963614764833</v>
      </c>
      <c r="BM9" s="30">
        <f t="shared" ref="BM9:BT9" si="3">SUM(BM6:BM8)</f>
        <v>554.90013068986309</v>
      </c>
      <c r="BN9" s="30">
        <f t="shared" si="3"/>
        <v>563.2236326502109</v>
      </c>
      <c r="BO9" s="30">
        <f t="shared" si="3"/>
        <v>571.6719871399639</v>
      </c>
      <c r="BP9" s="30">
        <f t="shared" si="3"/>
        <v>580.24706694706333</v>
      </c>
      <c r="BQ9" s="30">
        <f t="shared" si="3"/>
        <v>588.9507729512693</v>
      </c>
      <c r="BR9" s="30">
        <f t="shared" si="3"/>
        <v>597.78503454553811</v>
      </c>
      <c r="BS9" s="30">
        <f t="shared" si="3"/>
        <v>606.75181006372122</v>
      </c>
      <c r="BT9" s="30">
        <f t="shared" si="3"/>
        <v>615.85308721467686</v>
      </c>
      <c r="BU9" s="30">
        <f t="shared" ref="BU9:BV9" si="4">SUM(BU6:BU8)</f>
        <v>625.090883522897</v>
      </c>
      <c r="BV9" s="30">
        <f t="shared" si="4"/>
        <v>634.46724677574025</v>
      </c>
    </row>
    <row r="10" spans="1:74" x14ac:dyDescent="0.25">
      <c r="A10" s="15" t="s">
        <v>44</v>
      </c>
      <c r="B10" s="17" t="s">
        <v>45</v>
      </c>
      <c r="C10" s="16" t="s">
        <v>46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>
        <f>'Paks1 '!$T12*(1+Paraméterek!$B$11)^('Pü. kimutatások'!O$1-'Pü. kimutatások'!$D$1)</f>
        <v>75.583602166761466</v>
      </c>
      <c r="P10" s="31">
        <f>'Paks1 '!$T12*(1+Paraméterek!$B$11)^('Pü. kimutatások'!P$1-'Pü. kimutatások'!$D$1)</f>
        <v>76.717356199262866</v>
      </c>
      <c r="Q10" s="31">
        <f>'Paks1 '!$T12*(1+Paraméterek!$B$11)^('Pü. kimutatások'!Q$1-'Pü. kimutatások'!$D$1)</f>
        <v>77.868116542251798</v>
      </c>
      <c r="R10" s="31">
        <f>'Paks1 '!$T12*(1+Paraméterek!$B$11)^('Pü. kimutatások'!R$1-'Pü. kimutatások'!$D$1)</f>
        <v>79.036138290385566</v>
      </c>
      <c r="S10" s="31">
        <f>'Paks1 '!$T12*(1+Paraméterek!$B$11)^('Pü. kimutatások'!S$1-'Pü. kimutatások'!$D$1)</f>
        <v>80.221680364741331</v>
      </c>
      <c r="T10" s="31">
        <f>'Paks1 '!$T12*(1+Paraméterek!$B$11)^('Pü. kimutatások'!T$1-'Pü. kimutatások'!$D$1)</f>
        <v>81.425005570212448</v>
      </c>
      <c r="U10" s="31">
        <f>'Paks1 '!$T12*(1+Paraméterek!$B$11)^('Pü. kimutatások'!U$1-'Pü. kimutatások'!$D$1)</f>
        <v>82.646380653765618</v>
      </c>
      <c r="V10" s="31">
        <f>'Paks1 '!$T12*(1+Paraméterek!$B$11)^('Pü. kimutatások'!V$1-'Pü. kimutatások'!$D$1)</f>
        <v>83.886076363572101</v>
      </c>
      <c r="W10" s="31">
        <f>'Paks1 '!$T12*(1+Paraméterek!$B$11)^('Pü. kimutatások'!W$1-'Pü. kimutatások'!$D$1)</f>
        <v>85.14436750902567</v>
      </c>
      <c r="X10" s="31">
        <f>'Paks1 '!$T12*(1+Paraméterek!$B$11)^('Pü. kimutatások'!X$1-'Pü. kimutatások'!$D$1)</f>
        <v>86.421533021661034</v>
      </c>
      <c r="Y10" s="31">
        <f>'Paks1 '!$T12*(1+Paraméterek!$B$11)^('Pü. kimutatások'!Y$1-'Pü. kimutatások'!$D$1)</f>
        <v>87.717856016985934</v>
      </c>
      <c r="Z10" s="31">
        <f>'Paks1 '!$T12*(1+Paraméterek!$B$11)^('Pü. kimutatások'!Z$1-'Pü. kimutatások'!$D$1)</f>
        <v>89.033623857240713</v>
      </c>
      <c r="AA10" s="31">
        <f>'Paks1 '!$T12*(1+Paraméterek!$B$11)^('Pü. kimutatások'!AA$1-'Pü. kimutatások'!$D$1)</f>
        <v>90.369128215099309</v>
      </c>
      <c r="AB10" s="31">
        <f>'Paks1 '!$T12*(1+Paraméterek!$B$11)^('Pü. kimutatások'!AB$1-'Pü. kimutatások'!$D$1)</f>
        <v>91.72466513832579</v>
      </c>
      <c r="AC10" s="31">
        <f>'Paks1 '!$T12*(1+Paraméterek!$B$11)^('Pü. kimutatások'!AC$1-'Pü. kimutatások'!$D$1)</f>
        <v>93.100535115400675</v>
      </c>
      <c r="AD10" s="31">
        <f>'Paks1 '!$T12*(1+Paraméterek!$B$11)^('Pü. kimutatások'!AD$1-'Pü. kimutatások'!$D$1)</f>
        <v>94.497043142131659</v>
      </c>
      <c r="AE10" s="31">
        <f>'Paks1 '!$T12*(1+Paraméterek!$B$11)^('Pü. kimutatások'!AE$1-'Pü. kimutatások'!$D$1)</f>
        <v>95.914498789263632</v>
      </c>
      <c r="AF10" s="31">
        <f>'Paks1 '!$T12*(1+Paraméterek!$B$11)^('Pü. kimutatások'!AF$1-'Pü. kimutatások'!$D$1)</f>
        <v>97.353216271102553</v>
      </c>
      <c r="AG10" s="31">
        <f>'Paks1 '!$T12*(1+Paraméterek!$B$11)^('Pü. kimutatások'!AG$1-'Pü. kimutatások'!$D$1)</f>
        <v>98.813514515169103</v>
      </c>
      <c r="AH10" s="31">
        <f>'Paks1 '!$T12*(1+Paraméterek!$B$11)^('Pü. kimutatások'!AH$1-'Pü. kimutatások'!$D$1)</f>
        <v>100.29571723289661</v>
      </c>
      <c r="AI10" s="31">
        <f>'Paks1 '!$T12*(1+Paraméterek!$B$11)^('Pü. kimutatások'!AI$1-'Pü. kimutatások'!$D$1)</f>
        <v>101.80015299139005</v>
      </c>
      <c r="AJ10" s="31">
        <f>'Paks1 '!$T12*(1+Paraméterek!$B$11)^('Pü. kimutatások'!AJ$1-'Pü. kimutatások'!$D$1)</f>
        <v>103.32715528626088</v>
      </c>
      <c r="AK10" s="31">
        <f>'Paks1 '!$T12*(1+Paraméterek!$B$11)^('Pü. kimutatások'!AK$1-'Pü. kimutatások'!$D$1)</f>
        <v>104.87706261555478</v>
      </c>
      <c r="AL10" s="31">
        <f>'Paks1 '!$T12*(1+Paraméterek!$B$11)^('Pü. kimutatások'!AL$1-'Pü. kimutatások'!$D$1)</f>
        <v>106.45021855478808</v>
      </c>
      <c r="AM10" s="31">
        <f>'Paks1 '!$T12*(1+Paraméterek!$B$11)^('Pü. kimutatások'!AM$1-'Pü. kimutatások'!$D$1)</f>
        <v>108.04697183310989</v>
      </c>
      <c r="AN10" s="31">
        <f>'Paks1 '!$T12*(1+Paraméterek!$B$11)^('Pü. kimutatások'!AN$1-'Pü. kimutatások'!$D$1)</f>
        <v>109.66767641060653</v>
      </c>
      <c r="AO10" s="31">
        <f>'Paks1 '!$T12*(1+Paraméterek!$B$11)^('Pü. kimutatások'!AO$1-'Pü. kimutatások'!$D$1)</f>
        <v>111.31269155676561</v>
      </c>
      <c r="AP10" s="31">
        <f>'Paks1 '!$T12*(1+Paraméterek!$B$11)^('Pü. kimutatások'!AP$1-'Pü. kimutatások'!$D$1)</f>
        <v>112.98238193011707</v>
      </c>
      <c r="AQ10" s="31">
        <f>'Paks1 '!$T12*(1+Paraméterek!$B$11)^('Pü. kimutatások'!AQ$1-'Pü. kimutatások'!$D$1)</f>
        <v>114.67711765906881</v>
      </c>
      <c r="AR10" s="31">
        <f>'Paks1 '!$T12*(1+Paraméterek!$B$11)^('Pü. kimutatások'!AR$1-'Pü. kimutatások'!$D$1)</f>
        <v>116.39727442395484</v>
      </c>
      <c r="AS10" s="31">
        <f>'Paks1 '!$T12*(1+Paraméterek!$B$11)^('Pü. kimutatások'!AS$1-'Pü. kimutatások'!$D$1)</f>
        <v>118.14323354031414</v>
      </c>
      <c r="AT10" s="31">
        <f>'Paks1 '!$T12*(1+Paraméterek!$B$11)^('Pü. kimutatások'!AT$1-'Pü. kimutatások'!$D$1)</f>
        <v>119.91538204341884</v>
      </c>
      <c r="AU10" s="31">
        <f>'Paks1 '!$T12*(1+Paraméterek!$B$11)^('Pü. kimutatások'!AU$1-'Pü. kimutatások'!$D$1)</f>
        <v>121.71411277407012</v>
      </c>
      <c r="AV10" s="31">
        <f>'Paks1 '!$T12*(1+Paraméterek!$B$11)^('Pü. kimutatások'!AV$1-'Pü. kimutatások'!$D$1)</f>
        <v>123.53982446568114</v>
      </c>
      <c r="AW10" s="31">
        <f>'Paks1 '!$T12*(1+Paraméterek!$B$11)^('Pü. kimutatások'!AW$1-'Pü. kimutatások'!$D$1)</f>
        <v>125.39292183266635</v>
      </c>
      <c r="AX10" s="31">
        <f>'Paks1 '!$T12*(1+Paraméterek!$B$11)^('Pü. kimutatások'!AX$1-'Pü. kimutatások'!$D$1)</f>
        <v>127.27381566015632</v>
      </c>
      <c r="AY10" s="31">
        <f>'Paks1 '!$T12*(1+Paraméterek!$B$11)^('Pü. kimutatások'!AY$1-'Pü. kimutatások'!$D$1)</f>
        <v>129.18292289505865</v>
      </c>
      <c r="AZ10" s="31">
        <f>'Paks1 '!$T12*(1+Paraméterek!$B$11)^('Pü. kimutatások'!AZ$1-'Pü. kimutatások'!$D$1)</f>
        <v>131.12066673848452</v>
      </c>
      <c r="BA10" s="31">
        <f>'Paks1 '!$T12*(1+Paraméterek!$B$11)^('Pü. kimutatások'!BA$1-'Pü. kimutatások'!$D$1)</f>
        <v>133.08747673956174</v>
      </c>
      <c r="BB10" s="31">
        <f>'Paks1 '!$T12*(1+Paraméterek!$B$11)^('Pü. kimutatások'!BB$1-'Pü. kimutatások'!$D$1)</f>
        <v>135.08378889065517</v>
      </c>
      <c r="BC10" s="31">
        <f>'Paks1 '!$T12*(1+Paraméterek!$B$11)^('Pü. kimutatások'!BC$1-'Pü. kimutatások'!$D$1)</f>
        <v>137.11004572401498</v>
      </c>
      <c r="BD10" s="31">
        <f>'Paks1 '!$T12*(1+Paraméterek!$B$11)^('Pü. kimutatások'!BD$1-'Pü. kimutatások'!$D$1)</f>
        <v>139.16669640987516</v>
      </c>
      <c r="BE10" s="31">
        <f>'Paks1 '!$T12*(1+Paraméterek!$B$11)^('Pü. kimutatások'!BE$1-'Pü. kimutatások'!$D$1)</f>
        <v>141.25419685602327</v>
      </c>
      <c r="BF10" s="31">
        <f>'Paks1 '!$T12*(1+Paraméterek!$B$11)^('Pü. kimutatások'!BF$1-'Pü. kimutatások'!$D$1)</f>
        <v>143.37300980886357</v>
      </c>
      <c r="BG10" s="31">
        <f>'Paks1 '!$T12*(1+Paraméterek!$B$11)^('Pü. kimutatások'!BG$1-'Pü. kimutatások'!$D$1)</f>
        <v>145.52360495599655</v>
      </c>
      <c r="BH10" s="31">
        <f>'Paks1 '!$T12*(1+Paraméterek!$B$11)^('Pü. kimutatások'!BH$1-'Pü. kimutatások'!$D$1)</f>
        <v>147.70645903033648</v>
      </c>
      <c r="BI10" s="31">
        <f>'Paks1 '!$T12*(1+Paraméterek!$B$11)^('Pü. kimutatások'!BI$1-'Pü. kimutatások'!$D$1)</f>
        <v>149.9220559157915</v>
      </c>
      <c r="BJ10" s="31">
        <f>'Paks1 '!$T12*(1+Paraméterek!$B$11)^('Pü. kimutatások'!BJ$1-'Pü. kimutatások'!$D$1)</f>
        <v>152.17088675452834</v>
      </c>
      <c r="BK10" s="31">
        <f>'Paks1 '!$T12*(1+Paraméterek!$B$11)^('Pü. kimutatások'!BK$1-'Pü. kimutatások'!$D$1)</f>
        <v>154.45345005584628</v>
      </c>
      <c r="BL10" s="31">
        <f>'Paks1 '!$T12*(1+Paraméterek!$B$11)^('Pü. kimutatások'!BL$1-'Pü. kimutatások'!$D$1)</f>
        <v>156.77025180668392</v>
      </c>
      <c r="BM10" s="31">
        <f>'Paks1 '!$T12*(1+Paraméterek!$B$11)^('Pü. kimutatások'!BM$1-'Pü. kimutatások'!$D$1)</f>
        <v>159.12180558378418</v>
      </c>
      <c r="BN10" s="31">
        <f>'Paks1 '!$T12*(1+Paraméterek!$B$11)^('Pü. kimutatások'!BN$1-'Pü. kimutatások'!$D$1)</f>
        <v>161.50863266754089</v>
      </c>
      <c r="BO10" s="31">
        <f>'Paks1 '!$T12*(1+Paraméterek!$B$11)^('Pü. kimutatások'!BO$1-'Pü. kimutatások'!$D$1)</f>
        <v>163.93126215755399</v>
      </c>
      <c r="BP10" s="31">
        <f>'Paks1 '!$T12*(1+Paraméterek!$B$11)^('Pü. kimutatások'!BP$1-'Pü. kimutatások'!$D$1)</f>
        <v>166.39023108991728</v>
      </c>
      <c r="BQ10" s="31">
        <f>'Paks1 '!$T12*(1+Paraméterek!$B$11)^('Pü. kimutatások'!BQ$1-'Pü. kimutatások'!$D$1)</f>
        <v>168.88608455626604</v>
      </c>
      <c r="BR10" s="31">
        <f>'Paks1 '!$T12*(1+Paraméterek!$B$11)^('Pü. kimutatások'!BR$1-'Pü. kimutatások'!$D$1)</f>
        <v>171.41937582460997</v>
      </c>
      <c r="BS10" s="31">
        <f>'Paks1 '!$T12*(1+Paraméterek!$B$11)^('Pü. kimutatások'!BS$1-'Pü. kimutatások'!$D$1)</f>
        <v>173.99066646197912</v>
      </c>
      <c r="BT10" s="31">
        <f>'Paks1 '!$T12*(1+Paraméterek!$B$11)^('Pü. kimutatások'!BT$1-'Pü. kimutatások'!$D$1)</f>
        <v>176.60052645890877</v>
      </c>
      <c r="BU10" s="31">
        <f>'Paks1 '!$T12*(1+Paraméterek!$B$11)^('Pü. kimutatások'!BU$1-'Pü. kimutatások'!$D$1)</f>
        <v>179.24953435579241</v>
      </c>
      <c r="BV10" s="31">
        <f>'Paks1 '!$T12*(1+Paraméterek!$B$11)^('Pü. kimutatások'!BV$1-'Pü. kimutatások'!$D$1)</f>
        <v>181.93827737112923</v>
      </c>
    </row>
    <row r="11" spans="1:74" x14ac:dyDescent="0.25">
      <c r="A11" s="15" t="s">
        <v>47</v>
      </c>
      <c r="B11" s="17" t="s">
        <v>48</v>
      </c>
      <c r="C11" s="16" t="s">
        <v>49</v>
      </c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31">
        <f>'Paks1 '!$T13*(1+Paraméterek!$B$11)^('Pü. kimutatások'!O$1-'Pü. kimutatások'!$D$1)</f>
        <v>20.946956720580541</v>
      </c>
      <c r="P11" s="31">
        <f>'Paks1 '!$T13*(1+Paraméterek!$B$11)^('Pü. kimutatások'!P$1-'Pü. kimutatások'!$D$1)</f>
        <v>21.261161071389246</v>
      </c>
      <c r="Q11" s="31">
        <f>'Paks1 '!$T13*(1+Paraméterek!$B$11)^('Pü. kimutatások'!Q$1-'Pü. kimutatások'!$D$1)</f>
        <v>21.580078487460085</v>
      </c>
      <c r="R11" s="31">
        <f>'Paks1 '!$T13*(1+Paraméterek!$B$11)^('Pü. kimutatások'!R$1-'Pü. kimutatások'!$D$1)</f>
        <v>21.903779664771978</v>
      </c>
      <c r="S11" s="31">
        <f>'Paks1 '!$T13*(1+Paraméterek!$B$11)^('Pü. kimutatások'!S$1-'Pü. kimutatások'!$D$1)</f>
        <v>22.232336359743556</v>
      </c>
      <c r="T11" s="31">
        <f>'Paks1 '!$T13*(1+Paraméterek!$B$11)^('Pü. kimutatások'!T$1-'Pü. kimutatások'!$D$1)</f>
        <v>22.565821405139705</v>
      </c>
      <c r="U11" s="31">
        <f>'Paks1 '!$T13*(1+Paraméterek!$B$11)^('Pü. kimutatások'!U$1-'Pü. kimutatások'!$D$1)</f>
        <v>22.904308726216797</v>
      </c>
      <c r="V11" s="31">
        <f>'Paks1 '!$T13*(1+Paraméterek!$B$11)^('Pü. kimutatások'!V$1-'Pü. kimutatások'!$D$1)</f>
        <v>23.247873357110048</v>
      </c>
      <c r="W11" s="31">
        <f>'Paks1 '!$T13*(1+Paraméterek!$B$11)^('Pü. kimutatások'!W$1-'Pü. kimutatások'!$D$1)</f>
        <v>23.596591457466698</v>
      </c>
      <c r="X11" s="31">
        <f>'Paks1 '!$T13*(1+Paraméterek!$B$11)^('Pü. kimutatások'!X$1-'Pü. kimutatások'!$D$1)</f>
        <v>23.950540329328689</v>
      </c>
      <c r="Y11" s="31">
        <f>'Paks1 '!$T13*(1+Paraméterek!$B$11)^('Pü. kimutatások'!Y$1-'Pü. kimutatások'!$D$1)</f>
        <v>24.309798434268618</v>
      </c>
      <c r="Z11" s="31">
        <f>'Paks1 '!$T13*(1+Paraméterek!$B$11)^('Pü. kimutatások'!Z$1-'Pü. kimutatások'!$D$1)</f>
        <v>24.674445410782642</v>
      </c>
      <c r="AA11" s="31">
        <f>'Paks1 '!$T13*(1+Paraméterek!$B$11)^('Pü. kimutatások'!AA$1-'Pü. kimutatások'!$D$1)</f>
        <v>25.044562091944382</v>
      </c>
      <c r="AB11" s="31">
        <f>'Paks1 '!$T13*(1+Paraméterek!$B$11)^('Pü. kimutatások'!AB$1-'Pü. kimutatások'!$D$1)</f>
        <v>25.420230523323543</v>
      </c>
      <c r="AC11" s="31">
        <f>'Paks1 '!$T13*(1+Paraméterek!$B$11)^('Pü. kimutatások'!AC$1-'Pü. kimutatások'!$D$1)</f>
        <v>25.801533981173396</v>
      </c>
      <c r="AD11" s="31">
        <f>'Paks1 '!$T13*(1+Paraméterek!$B$11)^('Pü. kimutatások'!AD$1-'Pü. kimutatások'!$D$1)</f>
        <v>26.188556990890991</v>
      </c>
      <c r="AE11" s="31">
        <f>'Paks1 '!$T13*(1+Paraméterek!$B$11)^('Pü. kimutatások'!AE$1-'Pü. kimutatások'!$D$1)</f>
        <v>26.581385345754356</v>
      </c>
      <c r="AF11" s="31">
        <f>'Paks1 '!$T13*(1+Paraméterek!$B$11)^('Pü. kimutatások'!AF$1-'Pü. kimutatások'!$D$1)</f>
        <v>26.980106125940662</v>
      </c>
      <c r="AG11" s="31">
        <f>'Paks1 '!$T13*(1+Paraméterek!$B$11)^('Pü. kimutatások'!AG$1-'Pü. kimutatások'!$D$1)</f>
        <v>27.384807717829773</v>
      </c>
      <c r="AH11" s="31">
        <f>'Paks1 '!$T13*(1+Paraméterek!$B$11)^('Pü. kimutatások'!AH$1-'Pü. kimutatások'!$D$1)</f>
        <v>27.795579833597213</v>
      </c>
      <c r="AI11" s="31">
        <f>'Paks1 '!$T13*(1+Paraméterek!$B$11)^('Pü. kimutatások'!AI$1-'Pü. kimutatások'!$D$1)</f>
        <v>28.212513531101166</v>
      </c>
      <c r="AJ11" s="31">
        <f>'Paks1 '!$T13*(1+Paraméterek!$B$11)^('Pü. kimutatások'!AJ$1-'Pü. kimutatások'!$D$1)</f>
        <v>28.635701234067678</v>
      </c>
      <c r="AK11" s="31">
        <f>'Paks1 '!$T13*(1+Paraméterek!$B$11)^('Pü. kimutatások'!AK$1-'Pü. kimutatások'!$D$1)</f>
        <v>29.065236752578691</v>
      </c>
      <c r="AL11" s="31">
        <f>'Paks1 '!$T13*(1+Paraméterek!$B$11)^('Pü. kimutatások'!AL$1-'Pü. kimutatások'!$D$1)</f>
        <v>29.501215303867365</v>
      </c>
      <c r="AM11" s="31">
        <f>'Paks1 '!$T13*(1+Paraméterek!$B$11)^('Pü. kimutatások'!AM$1-'Pü. kimutatások'!$D$1)</f>
        <v>29.943733533425377</v>
      </c>
      <c r="AN11" s="31">
        <f>'Paks1 '!$T13*(1+Paraméterek!$B$11)^('Pü. kimutatások'!AN$1-'Pü. kimutatások'!$D$1)</f>
        <v>30.39288953642675</v>
      </c>
      <c r="AO11" s="31">
        <f>'Paks1 '!$T13*(1+Paraméterek!$B$11)^('Pü. kimutatások'!AO$1-'Pü. kimutatások'!$D$1)</f>
        <v>30.848782879473148</v>
      </c>
      <c r="AP11" s="31">
        <f>'Paks1 '!$T13*(1+Paraméterek!$B$11)^('Pü. kimutatások'!AP$1-'Pü. kimutatások'!$D$1)</f>
        <v>31.311514622665239</v>
      </c>
      <c r="AQ11" s="31">
        <f>'Paks1 '!$T13*(1+Paraméterek!$B$11)^('Pü. kimutatások'!AQ$1-'Pü. kimutatások'!$D$1)</f>
        <v>31.781187342005211</v>
      </c>
      <c r="AR11" s="31">
        <f>'Paks1 '!$T13*(1+Paraméterek!$B$11)^('Pü. kimutatások'!AR$1-'Pü. kimutatások'!$D$1)</f>
        <v>32.257905152135287</v>
      </c>
      <c r="AS11" s="31">
        <f>'Paks1 '!$T13*(1+Paraméterek!$B$11)^('Pü. kimutatások'!AS$1-'Pü. kimutatások'!$D$1)</f>
        <v>32.741773729417318</v>
      </c>
      <c r="AT11" s="31">
        <f>'Paks1 '!$T13*(1+Paraméterek!$B$11)^('Pü. kimutatások'!AT$1-'Pü. kimutatások'!$D$1)</f>
        <v>33.232900335358572</v>
      </c>
      <c r="AU11" s="31">
        <f>'Paks1 '!$T13*(1+Paraméterek!$B$11)^('Pü. kimutatások'!AU$1-'Pü. kimutatások'!$D$1)</f>
        <v>33.731393840388947</v>
      </c>
      <c r="AV11" s="31">
        <f>'Paks1 '!$T13*(1+Paraméterek!$B$11)^('Pü. kimutatások'!AV$1-'Pü. kimutatások'!$D$1)</f>
        <v>34.237364747994768</v>
      </c>
      <c r="AW11" s="31">
        <f>'Paks1 '!$T13*(1+Paraméterek!$B$11)^('Pü. kimutatások'!AW$1-'Pü. kimutatások'!$D$1)</f>
        <v>34.750925219214693</v>
      </c>
      <c r="AX11" s="31">
        <f>'Paks1 '!$T13*(1+Paraméterek!$B$11)^('Pü. kimutatások'!AX$1-'Pü. kimutatások'!$D$1)</f>
        <v>35.272189097502903</v>
      </c>
      <c r="AY11" s="31">
        <f>'Paks1 '!$T13*(1+Paraméterek!$B$11)^('Pü. kimutatások'!AY$1-'Pü. kimutatások'!$D$1)</f>
        <v>35.801271933965445</v>
      </c>
      <c r="AZ11" s="31">
        <f>'Paks1 '!$T13*(1+Paraméterek!$B$11)^('Pü. kimutatások'!AZ$1-'Pü. kimutatások'!$D$1)</f>
        <v>36.338291012974921</v>
      </c>
      <c r="BA11" s="31">
        <f>'Paks1 '!$T13*(1+Paraméterek!$B$11)^('Pü. kimutatások'!BA$1-'Pü. kimutatások'!$D$1)</f>
        <v>36.883365378169536</v>
      </c>
      <c r="BB11" s="31">
        <f>'Paks1 '!$T13*(1+Paraméterek!$B$11)^('Pü. kimutatások'!BB$1-'Pü. kimutatások'!$D$1)</f>
        <v>37.436615858842082</v>
      </c>
      <c r="BC11" s="31">
        <f>'Paks1 '!$T13*(1+Paraméterek!$B$11)^('Pü. kimutatások'!BC$1-'Pü. kimutatások'!$D$1)</f>
        <v>37.998165096724705</v>
      </c>
      <c r="BD11" s="31">
        <f>'Paks1 '!$T13*(1+Paraméterek!$B$11)^('Pü. kimutatások'!BD$1-'Pü. kimutatások'!$D$1)</f>
        <v>38.568137573175562</v>
      </c>
      <c r="BE11" s="31">
        <f>'Paks1 '!$T13*(1+Paraméterek!$B$11)^('Pü. kimutatások'!BE$1-'Pü. kimutatások'!$D$1)</f>
        <v>39.146659636773194</v>
      </c>
      <c r="BF11" s="31">
        <f>'Paks1 '!$T13*(1+Paraméterek!$B$11)^('Pü. kimutatások'!BF$1-'Pü. kimutatások'!$D$1)</f>
        <v>39.733859531324782</v>
      </c>
      <c r="BG11" s="31">
        <f>'Paks1 '!$T13*(1+Paraméterek!$B$11)^('Pü. kimutatások'!BG$1-'Pü. kimutatások'!$D$1)</f>
        <v>40.329867424294655</v>
      </c>
      <c r="BH11" s="31">
        <f>'Paks1 '!$T13*(1+Paraméterek!$B$11)^('Pü. kimutatások'!BH$1-'Pü. kimutatások'!$D$1)</f>
        <v>40.934815435659068</v>
      </c>
      <c r="BI11" s="31">
        <f>'Paks1 '!$T13*(1+Paraméterek!$B$11)^('Pü. kimutatások'!BI$1-'Pü. kimutatások'!$D$1)</f>
        <v>41.548837667193951</v>
      </c>
      <c r="BJ11" s="31">
        <f>'Paks1 '!$T13*(1+Paraméterek!$B$11)^('Pü. kimutatások'!BJ$1-'Pü. kimutatások'!$D$1)</f>
        <v>42.172070232201847</v>
      </c>
      <c r="BK11" s="31">
        <f>'Paks1 '!$T13*(1+Paraméterek!$B$11)^('Pü. kimutatások'!BK$1-'Pü. kimutatások'!$D$1)</f>
        <v>42.804651285684876</v>
      </c>
      <c r="BL11" s="31">
        <f>'Paks1 '!$T13*(1+Paraméterek!$B$11)^('Pü. kimutatások'!BL$1-'Pü. kimutatások'!$D$1)</f>
        <v>43.446721054970133</v>
      </c>
      <c r="BM11" s="31">
        <f>'Paks1 '!$T13*(1+Paraméterek!$B$11)^('Pü. kimutatások'!BM$1-'Pü. kimutatások'!$D$1)</f>
        <v>44.098421870794688</v>
      </c>
      <c r="BN11" s="31">
        <f>'Paks1 '!$T13*(1+Paraméterek!$B$11)^('Pü. kimutatások'!BN$1-'Pü. kimutatások'!$D$1)</f>
        <v>44.759898198856597</v>
      </c>
      <c r="BO11" s="31">
        <f>'Paks1 '!$T13*(1+Paraméterek!$B$11)^('Pü. kimutatások'!BO$1-'Pü. kimutatások'!$D$1)</f>
        <v>45.431296671839441</v>
      </c>
      <c r="BP11" s="31">
        <f>'Paks1 '!$T13*(1+Paraméterek!$B$11)^('Pü. kimutatások'!BP$1-'Pü. kimutatások'!$D$1)</f>
        <v>46.112766121917026</v>
      </c>
      <c r="BQ11" s="31">
        <f>'Paks1 '!$T13*(1+Paraméterek!$B$11)^('Pü. kimutatások'!BQ$1-'Pü. kimutatások'!$D$1)</f>
        <v>46.804457613745782</v>
      </c>
      <c r="BR11" s="31">
        <f>'Paks1 '!$T13*(1+Paraméterek!$B$11)^('Pü. kimutatások'!BR$1-'Pü. kimutatások'!$D$1)</f>
        <v>47.506524477951956</v>
      </c>
      <c r="BS11" s="31">
        <f>'Paks1 '!$T13*(1+Paraméterek!$B$11)^('Pü. kimutatások'!BS$1-'Pü. kimutatások'!$D$1)</f>
        <v>48.219122345121235</v>
      </c>
      <c r="BT11" s="31">
        <f>'Paks1 '!$T13*(1+Paraméterek!$B$11)^('Pü. kimutatások'!BT$1-'Pü. kimutatások'!$D$1)</f>
        <v>48.942409180298043</v>
      </c>
      <c r="BU11" s="31">
        <f>'Paks1 '!$T13*(1+Paraméterek!$B$11)^('Pü. kimutatások'!BU$1-'Pü. kimutatások'!$D$1)</f>
        <v>49.67654531800251</v>
      </c>
      <c r="BV11" s="31">
        <f>'Paks1 '!$T13*(1+Paraméterek!$B$11)^('Pü. kimutatások'!BV$1-'Pü. kimutatások'!$D$1)</f>
        <v>50.421693497772537</v>
      </c>
    </row>
    <row r="12" spans="1:74" x14ac:dyDescent="0.25">
      <c r="A12" s="15" t="s">
        <v>50</v>
      </c>
      <c r="B12" s="17" t="s">
        <v>51</v>
      </c>
      <c r="C12" s="16" t="s">
        <v>52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31">
        <f>'Paks1 '!$T14*(1+Paraméterek!$B$11)^('Pü. kimutatások'!O$1-'Pü. kimutatások'!$D$1)</f>
        <v>33.947558457956006</v>
      </c>
      <c r="P12" s="31">
        <f>'Paks1 '!$T14*(1+Paraméterek!$B$11)^('Pü. kimutatások'!P$1-'Pü. kimutatások'!$D$1)</f>
        <v>34.456771834825339</v>
      </c>
      <c r="Q12" s="31">
        <f>'Paks1 '!$T14*(1+Paraméterek!$B$11)^('Pü. kimutatások'!Q$1-'Pü. kimutatások'!$D$1)</f>
        <v>34.973623412347713</v>
      </c>
      <c r="R12" s="31">
        <f>'Paks1 '!$T14*(1+Paraméterek!$B$11)^('Pü. kimutatások'!R$1-'Pü. kimutatások'!$D$1)</f>
        <v>35.498227763532924</v>
      </c>
      <c r="S12" s="31">
        <f>'Paks1 '!$T14*(1+Paraméterek!$B$11)^('Pü. kimutatások'!S$1-'Pü. kimutatások'!$D$1)</f>
        <v>36.030701179985911</v>
      </c>
      <c r="T12" s="31">
        <f>'Paks1 '!$T14*(1+Paraméterek!$B$11)^('Pü. kimutatások'!T$1-'Pü. kimutatások'!$D$1)</f>
        <v>36.571161697685696</v>
      </c>
      <c r="U12" s="31">
        <f>'Paks1 '!$T14*(1+Paraméterek!$B$11)^('Pü. kimutatások'!U$1-'Pü. kimutatások'!$D$1)</f>
        <v>37.119729123150975</v>
      </c>
      <c r="V12" s="31">
        <f>'Paks1 '!$T14*(1+Paraméterek!$B$11)^('Pü. kimutatások'!V$1-'Pü. kimutatások'!$D$1)</f>
        <v>37.676525059998241</v>
      </c>
      <c r="W12" s="31">
        <f>'Paks1 '!$T14*(1+Paraméterek!$B$11)^('Pü. kimutatások'!W$1-'Pü. kimutatások'!$D$1)</f>
        <v>38.241672935898208</v>
      </c>
      <c r="X12" s="31">
        <f>'Paks1 '!$T14*(1+Paraméterek!$B$11)^('Pü. kimutatások'!X$1-'Pü. kimutatások'!$D$1)</f>
        <v>38.81529802993667</v>
      </c>
      <c r="Y12" s="31">
        <f>'Paks1 '!$T14*(1+Paraméterek!$B$11)^('Pü. kimutatások'!Y$1-'Pü. kimutatások'!$D$1)</f>
        <v>39.397527500385713</v>
      </c>
      <c r="Z12" s="31">
        <f>'Paks1 '!$T14*(1+Paraméterek!$B$11)^('Pü. kimutatások'!Z$1-'Pü. kimutatások'!$D$1)</f>
        <v>39.988490412891494</v>
      </c>
      <c r="AA12" s="31">
        <f>'Paks1 '!$T14*(1+Paraméterek!$B$11)^('Pü. kimutatások'!AA$1-'Pü. kimutatások'!$D$1)</f>
        <v>40.58831776908486</v>
      </c>
      <c r="AB12" s="31">
        <f>'Paks1 '!$T14*(1+Paraméterek!$B$11)^('Pü. kimutatások'!AB$1-'Pü. kimutatások'!$D$1)</f>
        <v>41.197142535621126</v>
      </c>
      <c r="AC12" s="31">
        <f>'Paks1 '!$T14*(1+Paraméterek!$B$11)^('Pü. kimutatások'!AC$1-'Pü. kimutatások'!$D$1)</f>
        <v>41.815099673655446</v>
      </c>
      <c r="AD12" s="31">
        <f>'Paks1 '!$T14*(1+Paraméterek!$B$11)^('Pü. kimutatások'!AD$1-'Pü. kimutatások'!$D$1)</f>
        <v>42.442326168760268</v>
      </c>
      <c r="AE12" s="31">
        <f>'Paks1 '!$T14*(1+Paraméterek!$B$11)^('Pü. kimutatások'!AE$1-'Pü. kimutatások'!$D$1)</f>
        <v>43.078961061291672</v>
      </c>
      <c r="AF12" s="31">
        <f>'Paks1 '!$T14*(1+Paraméterek!$B$11)^('Pü. kimutatások'!AF$1-'Pü. kimutatások'!$D$1)</f>
        <v>43.725145477211029</v>
      </c>
      <c r="AG12" s="31">
        <f>'Paks1 '!$T14*(1+Paraméterek!$B$11)^('Pü. kimutatások'!AG$1-'Pü. kimutatások'!$D$1)</f>
        <v>44.381022659369201</v>
      </c>
      <c r="AH12" s="31">
        <f>'Paks1 '!$T14*(1+Paraméterek!$B$11)^('Pü. kimutatások'!AH$1-'Pü. kimutatások'!$D$1)</f>
        <v>45.046737999259726</v>
      </c>
      <c r="AI12" s="31">
        <f>'Paks1 '!$T14*(1+Paraméterek!$B$11)^('Pü. kimutatások'!AI$1-'Pü. kimutatások'!$D$1)</f>
        <v>45.722439069248615</v>
      </c>
      <c r="AJ12" s="31">
        <f>'Paks1 '!$T14*(1+Paraméterek!$B$11)^('Pü. kimutatások'!AJ$1-'Pü. kimutatások'!$D$1)</f>
        <v>46.408275655287333</v>
      </c>
      <c r="AK12" s="31">
        <f>'Paks1 '!$T14*(1+Paraméterek!$B$11)^('Pü. kimutatások'!AK$1-'Pü. kimutatások'!$D$1)</f>
        <v>47.104399790116638</v>
      </c>
      <c r="AL12" s="31">
        <f>'Paks1 '!$T14*(1+Paraméterek!$B$11)^('Pü. kimutatások'!AL$1-'Pü. kimutatások'!$D$1)</f>
        <v>47.810965786968382</v>
      </c>
      <c r="AM12" s="31">
        <f>'Paks1 '!$T14*(1+Paraméterek!$B$11)^('Pü. kimutatások'!AM$1-'Pü. kimutatások'!$D$1)</f>
        <v>48.528130273772909</v>
      </c>
      <c r="AN12" s="31">
        <f>'Paks1 '!$T14*(1+Paraméterek!$B$11)^('Pü. kimutatások'!AN$1-'Pü. kimutatások'!$D$1)</f>
        <v>49.256052227879493</v>
      </c>
      <c r="AO12" s="31">
        <f>'Paks1 '!$T14*(1+Paraméterek!$B$11)^('Pü. kimutatások'!AO$1-'Pü. kimutatások'!$D$1)</f>
        <v>49.994893011297677</v>
      </c>
      <c r="AP12" s="31">
        <f>'Paks1 '!$T14*(1+Paraméterek!$B$11)^('Pü. kimutatások'!AP$1-'Pü. kimutatások'!$D$1)</f>
        <v>50.74481640646713</v>
      </c>
      <c r="AQ12" s="31">
        <f>'Paks1 '!$T14*(1+Paraméterek!$B$11)^('Pü. kimutatások'!AQ$1-'Pü. kimutatások'!$D$1)</f>
        <v>51.505988652564128</v>
      </c>
      <c r="AR12" s="31">
        <f>'Paks1 '!$T14*(1+Paraméterek!$B$11)^('Pü. kimutatások'!AR$1-'Pü. kimutatások'!$D$1)</f>
        <v>52.278578482352593</v>
      </c>
      <c r="AS12" s="31">
        <f>'Paks1 '!$T14*(1+Paraméterek!$B$11)^('Pü. kimutatások'!AS$1-'Pü. kimutatások'!$D$1)</f>
        <v>53.062757159587875</v>
      </c>
      <c r="AT12" s="31">
        <f>'Paks1 '!$T14*(1+Paraméterek!$B$11)^('Pü. kimutatások'!AT$1-'Pü. kimutatások'!$D$1)</f>
        <v>53.858698516981683</v>
      </c>
      <c r="AU12" s="31">
        <f>'Paks1 '!$T14*(1+Paraméterek!$B$11)^('Pü. kimutatások'!AU$1-'Pü. kimutatások'!$D$1)</f>
        <v>54.666578994736405</v>
      </c>
      <c r="AV12" s="31">
        <f>'Paks1 '!$T14*(1+Paraméterek!$B$11)^('Pü. kimutatások'!AV$1-'Pü. kimutatások'!$D$1)</f>
        <v>55.486577679657437</v>
      </c>
      <c r="AW12" s="31">
        <f>'Paks1 '!$T14*(1+Paraméterek!$B$11)^('Pü. kimutatások'!AW$1-'Pü. kimutatások'!$D$1)</f>
        <v>56.318876344852299</v>
      </c>
      <c r="AX12" s="31">
        <f>'Paks1 '!$T14*(1+Paraméterek!$B$11)^('Pü. kimutatások'!AX$1-'Pü. kimutatások'!$D$1)</f>
        <v>57.163659490025061</v>
      </c>
      <c r="AY12" s="31">
        <f>'Paks1 '!$T14*(1+Paraméterek!$B$11)^('Pü. kimutatások'!AY$1-'Pü. kimutatások'!$D$1)</f>
        <v>58.021114382375437</v>
      </c>
      <c r="AZ12" s="31">
        <f>'Paks1 '!$T14*(1+Paraméterek!$B$11)^('Pü. kimutatások'!AZ$1-'Pü. kimutatások'!$D$1)</f>
        <v>58.891431098111056</v>
      </c>
      <c r="BA12" s="31">
        <f>'Paks1 '!$T14*(1+Paraméterek!$B$11)^('Pü. kimutatások'!BA$1-'Pü. kimutatások'!$D$1)</f>
        <v>59.774802564582707</v>
      </c>
      <c r="BB12" s="31">
        <f>'Paks1 '!$T14*(1+Paraméterek!$B$11)^('Pü. kimutatások'!BB$1-'Pü. kimutatások'!$D$1)</f>
        <v>60.671424603051456</v>
      </c>
      <c r="BC12" s="31">
        <f>'Paks1 '!$T14*(1+Paraméterek!$B$11)^('Pü. kimutatások'!BC$1-'Pü. kimutatások'!$D$1)</f>
        <v>61.581495972097223</v>
      </c>
      <c r="BD12" s="31">
        <f>'Paks1 '!$T14*(1+Paraméterek!$B$11)^('Pü. kimutatások'!BD$1-'Pü. kimutatások'!$D$1)</f>
        <v>62.505218411678655</v>
      </c>
      <c r="BE12" s="31">
        <f>'Paks1 '!$T14*(1+Paraméterek!$B$11)^('Pü. kimutatások'!BE$1-'Pü. kimutatások'!$D$1)</f>
        <v>63.442796687853829</v>
      </c>
      <c r="BF12" s="31">
        <f>'Paks1 '!$T14*(1+Paraméterek!$B$11)^('Pü. kimutatások'!BF$1-'Pü. kimutatások'!$D$1)</f>
        <v>64.394438638171621</v>
      </c>
      <c r="BG12" s="31">
        <f>'Paks1 '!$T14*(1+Paraméterek!$B$11)^('Pü. kimutatások'!BG$1-'Pü. kimutatások'!$D$1)</f>
        <v>65.3603552177442</v>
      </c>
      <c r="BH12" s="31">
        <f>'Paks1 '!$T14*(1+Paraméterek!$B$11)^('Pü. kimutatások'!BH$1-'Pü. kimutatások'!$D$1)</f>
        <v>66.340760546010344</v>
      </c>
      <c r="BI12" s="31">
        <f>'Paks1 '!$T14*(1+Paraméterek!$B$11)^('Pü. kimutatások'!BI$1-'Pü. kimutatások'!$D$1)</f>
        <v>67.335871954200499</v>
      </c>
      <c r="BJ12" s="31">
        <f>'Paks1 '!$T14*(1+Paraméterek!$B$11)^('Pü. kimutatások'!BJ$1-'Pü. kimutatások'!$D$1)</f>
        <v>68.345910033513491</v>
      </c>
      <c r="BK12" s="31">
        <f>'Paks1 '!$T14*(1+Paraméterek!$B$11)^('Pü. kimutatások'!BK$1-'Pü. kimutatások'!$D$1)</f>
        <v>69.371098684016189</v>
      </c>
      <c r="BL12" s="31">
        <f>'Paks1 '!$T14*(1+Paraméterek!$B$11)^('Pü. kimutatások'!BL$1-'Pü. kimutatások'!$D$1)</f>
        <v>70.411665164276414</v>
      </c>
      <c r="BM12" s="31">
        <f>'Paks1 '!$T14*(1+Paraméterek!$B$11)^('Pü. kimutatások'!BM$1-'Pü. kimutatások'!$D$1)</f>
        <v>71.467840141740567</v>
      </c>
      <c r="BN12" s="31">
        <f>'Paks1 '!$T14*(1+Paraméterek!$B$11)^('Pü. kimutatások'!BN$1-'Pü. kimutatások'!$D$1)</f>
        <v>72.539857743866648</v>
      </c>
      <c r="BO12" s="31">
        <f>'Paks1 '!$T14*(1+Paraméterek!$B$11)^('Pü. kimutatások'!BO$1-'Pü. kimutatások'!$D$1)</f>
        <v>73.627955610024642</v>
      </c>
      <c r="BP12" s="31">
        <f>'Paks1 '!$T14*(1+Paraméterek!$B$11)^('Pü. kimutatások'!BP$1-'Pü. kimutatások'!$D$1)</f>
        <v>74.732374944175007</v>
      </c>
      <c r="BQ12" s="31">
        <f>'Paks1 '!$T14*(1+Paraméterek!$B$11)^('Pü. kimutatások'!BQ$1-'Pü. kimutatások'!$D$1)</f>
        <v>75.853360568337621</v>
      </c>
      <c r="BR12" s="31">
        <f>'Paks1 '!$T14*(1+Paraméterek!$B$11)^('Pü. kimutatások'!BR$1-'Pü. kimutatások'!$D$1)</f>
        <v>76.991160976862673</v>
      </c>
      <c r="BS12" s="31">
        <f>'Paks1 '!$T14*(1+Paraméterek!$B$11)^('Pü. kimutatások'!BS$1-'Pü. kimutatások'!$D$1)</f>
        <v>78.1460283915156</v>
      </c>
      <c r="BT12" s="31">
        <f>'Paks1 '!$T14*(1+Paraméterek!$B$11)^('Pü. kimutatások'!BT$1-'Pü. kimutatások'!$D$1)</f>
        <v>79.318218817388328</v>
      </c>
      <c r="BU12" s="31">
        <f>'Paks1 '!$T14*(1+Paraméterek!$B$11)^('Pü. kimutatások'!BU$1-'Pü. kimutatások'!$D$1)</f>
        <v>80.507992099649144</v>
      </c>
      <c r="BV12" s="31">
        <f>'Paks1 '!$T14*(1+Paraméterek!$B$11)^('Pü. kimutatások'!BV$1-'Pü. kimutatások'!$D$1)</f>
        <v>81.715611981143866</v>
      </c>
    </row>
    <row r="13" spans="1:74" x14ac:dyDescent="0.25">
      <c r="A13" s="19" t="s">
        <v>53</v>
      </c>
      <c r="B13" s="20" t="s">
        <v>54</v>
      </c>
      <c r="C13" s="21" t="s">
        <v>55</v>
      </c>
      <c r="D13" s="298">
        <f>E13/(1+Paraméterek!$B11)</f>
        <v>2.6584130405496418</v>
      </c>
      <c r="E13" s="298">
        <f>F13/(1+Paraméterek!$B11)</f>
        <v>2.6982892361578861</v>
      </c>
      <c r="F13" s="298">
        <f>G13/(1+Paraméterek!$B11)</f>
        <v>2.7387635747002541</v>
      </c>
      <c r="G13" s="298">
        <f>H13/(1+Paraméterek!$B11)</f>
        <v>2.7798450283207576</v>
      </c>
      <c r="H13" s="298">
        <f>I13/(1+Paraméterek!$B11)</f>
        <v>2.8215427037455689</v>
      </c>
      <c r="I13" s="298">
        <f>J13/(1+Paraméterek!$B11)</f>
        <v>2.8638658443017522</v>
      </c>
      <c r="J13" s="298">
        <f>K13/(1+Paraméterek!$B11)</f>
        <v>2.9068238319662782</v>
      </c>
      <c r="K13" s="298">
        <f>L13/(1+Paraméterek!$B11)*0.2</f>
        <v>2.9504261894457722</v>
      </c>
      <c r="L13" s="298">
        <f>M13/(1+Paraméterek!$B11)*0.4</f>
        <v>14.973412911437292</v>
      </c>
      <c r="M13" s="298">
        <f>N13/(1+Paraméterek!$B11)*0.5</f>
        <v>37.99503526277212</v>
      </c>
      <c r="N13" s="298">
        <f>O13/(1+Paraméterek!$B11)*0.6</f>
        <v>77.129921583427404</v>
      </c>
      <c r="O13" s="30">
        <f t="shared" ref="O13:V13" si="5">SUM(O10:O12)</f>
        <v>130.47811734529802</v>
      </c>
      <c r="P13" s="30">
        <f t="shared" si="5"/>
        <v>132.43528910547744</v>
      </c>
      <c r="Q13" s="30">
        <f t="shared" si="5"/>
        <v>134.42181844205959</v>
      </c>
      <c r="R13" s="30">
        <f t="shared" si="5"/>
        <v>136.43814571869046</v>
      </c>
      <c r="S13" s="30">
        <f t="shared" si="5"/>
        <v>138.48471790447081</v>
      </c>
      <c r="T13" s="30">
        <f t="shared" si="5"/>
        <v>140.56198867303783</v>
      </c>
      <c r="U13" s="30">
        <f t="shared" si="5"/>
        <v>142.67041850313339</v>
      </c>
      <c r="V13" s="30">
        <f t="shared" si="5"/>
        <v>144.81047478068041</v>
      </c>
      <c r="W13" s="30">
        <f t="shared" ref="W13:BL13" si="6">SUM(W10:W12)</f>
        <v>146.98263190239058</v>
      </c>
      <c r="X13" s="30">
        <f t="shared" ref="X13" si="7">SUM(X10:X12)</f>
        <v>149.18737138092638</v>
      </c>
      <c r="Y13" s="30">
        <f t="shared" si="6"/>
        <v>151.42518195164027</v>
      </c>
      <c r="Z13" s="30">
        <f t="shared" si="6"/>
        <v>153.69655968091485</v>
      </c>
      <c r="AA13" s="30">
        <f t="shared" si="6"/>
        <v>156.00200807612856</v>
      </c>
      <c r="AB13" s="30">
        <f t="shared" si="6"/>
        <v>158.34203819727045</v>
      </c>
      <c r="AC13" s="30">
        <f t="shared" si="6"/>
        <v>160.71716877022951</v>
      </c>
      <c r="AD13" s="30">
        <f t="shared" si="6"/>
        <v>163.12792630178291</v>
      </c>
      <c r="AE13" s="30">
        <f t="shared" si="6"/>
        <v>165.57484519630967</v>
      </c>
      <c r="AF13" s="30">
        <f t="shared" si="6"/>
        <v>168.05846787425423</v>
      </c>
      <c r="AG13" s="30">
        <f t="shared" si="6"/>
        <v>170.57934489236808</v>
      </c>
      <c r="AH13" s="30">
        <f t="shared" si="6"/>
        <v>173.13803506575354</v>
      </c>
      <c r="AI13" s="30">
        <f t="shared" si="6"/>
        <v>175.73510559173982</v>
      </c>
      <c r="AJ13" s="30">
        <f t="shared" si="6"/>
        <v>178.37113217561588</v>
      </c>
      <c r="AK13" s="30">
        <f t="shared" si="6"/>
        <v>181.04669915825011</v>
      </c>
      <c r="AL13" s="30">
        <f t="shared" si="6"/>
        <v>183.76239964562382</v>
      </c>
      <c r="AM13" s="30">
        <f t="shared" si="6"/>
        <v>186.5188356403082</v>
      </c>
      <c r="AN13" s="30">
        <f t="shared" si="6"/>
        <v>189.31661817491278</v>
      </c>
      <c r="AO13" s="30">
        <f t="shared" si="6"/>
        <v>192.15636744753644</v>
      </c>
      <c r="AP13" s="30">
        <f t="shared" si="6"/>
        <v>195.03871295924944</v>
      </c>
      <c r="AQ13" s="30">
        <f t="shared" si="6"/>
        <v>197.96429365363815</v>
      </c>
      <c r="AR13" s="30">
        <f t="shared" si="6"/>
        <v>200.93375805844272</v>
      </c>
      <c r="AS13" s="30">
        <f t="shared" si="6"/>
        <v>203.94776442931934</v>
      </c>
      <c r="AT13" s="30">
        <f t="shared" si="6"/>
        <v>207.00698089575911</v>
      </c>
      <c r="AU13" s="30">
        <f t="shared" si="6"/>
        <v>210.11208560919547</v>
      </c>
      <c r="AV13" s="30">
        <f t="shared" si="6"/>
        <v>213.26376689333335</v>
      </c>
      <c r="AW13" s="30">
        <f t="shared" si="6"/>
        <v>216.46272339673334</v>
      </c>
      <c r="AX13" s="30">
        <f t="shared" si="6"/>
        <v>219.70966424768426</v>
      </c>
      <c r="AY13" s="30">
        <f t="shared" si="6"/>
        <v>223.00530921139952</v>
      </c>
      <c r="AZ13" s="30">
        <f t="shared" si="6"/>
        <v>226.35038884957049</v>
      </c>
      <c r="BA13" s="30">
        <f t="shared" si="6"/>
        <v>229.74564468231398</v>
      </c>
      <c r="BB13" s="30">
        <f t="shared" si="6"/>
        <v>233.19182935254872</v>
      </c>
      <c r="BC13" s="30">
        <f t="shared" si="6"/>
        <v>236.68970679283692</v>
      </c>
      <c r="BD13" s="30">
        <f t="shared" si="6"/>
        <v>240.24005239472939</v>
      </c>
      <c r="BE13" s="30">
        <f t="shared" si="6"/>
        <v>243.84365318065028</v>
      </c>
      <c r="BF13" s="30">
        <f t="shared" si="6"/>
        <v>247.50130797835999</v>
      </c>
      <c r="BG13" s="30">
        <f t="shared" si="6"/>
        <v>251.21382759803541</v>
      </c>
      <c r="BH13" s="30">
        <f t="shared" si="6"/>
        <v>254.98203501200589</v>
      </c>
      <c r="BI13" s="30">
        <f t="shared" si="6"/>
        <v>258.80676553718598</v>
      </c>
      <c r="BJ13" s="30">
        <f t="shared" si="6"/>
        <v>262.68886702024372</v>
      </c>
      <c r="BK13" s="30">
        <f t="shared" si="6"/>
        <v>266.62920002554733</v>
      </c>
      <c r="BL13" s="30">
        <f t="shared" si="6"/>
        <v>270.62863802593046</v>
      </c>
      <c r="BM13" s="30">
        <f t="shared" ref="BM13:BT13" si="8">SUM(BM10:BM12)</f>
        <v>274.68806759631946</v>
      </c>
      <c r="BN13" s="30">
        <f t="shared" si="8"/>
        <v>278.80838861026416</v>
      </c>
      <c r="BO13" s="30">
        <f t="shared" si="8"/>
        <v>282.99051443941806</v>
      </c>
      <c r="BP13" s="30">
        <f t="shared" si="8"/>
        <v>287.2353721560093</v>
      </c>
      <c r="BQ13" s="30">
        <f t="shared" si="8"/>
        <v>291.54390273834946</v>
      </c>
      <c r="BR13" s="30">
        <f t="shared" si="8"/>
        <v>295.91706127942462</v>
      </c>
      <c r="BS13" s="30">
        <f t="shared" si="8"/>
        <v>300.35581719861597</v>
      </c>
      <c r="BT13" s="30">
        <f t="shared" si="8"/>
        <v>304.86115445659516</v>
      </c>
      <c r="BU13" s="30">
        <f t="shared" ref="BU13:BV13" si="9">SUM(BU10:BU12)</f>
        <v>309.43407177344403</v>
      </c>
      <c r="BV13" s="30">
        <f t="shared" si="9"/>
        <v>314.07558285004563</v>
      </c>
    </row>
    <row r="14" spans="1:74" x14ac:dyDescent="0.25">
      <c r="A14" s="24" t="s">
        <v>56</v>
      </c>
      <c r="B14" s="25" t="s">
        <v>57</v>
      </c>
      <c r="C14" s="26" t="s">
        <v>58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>
        <f>'CAPEX&amp;Depr'!M21</f>
        <v>417.65000000000055</v>
      </c>
      <c r="P14" s="32">
        <f>'CAPEX&amp;Depr'!N21</f>
        <v>417.64999999999964</v>
      </c>
      <c r="Q14" s="32">
        <f>'CAPEX&amp;Depr'!O21</f>
        <v>417.65000000000055</v>
      </c>
      <c r="R14" s="32">
        <f>'CAPEX&amp;Depr'!P21</f>
        <v>417.64999999999964</v>
      </c>
      <c r="S14" s="32">
        <f>'CAPEX&amp;Depr'!Q21</f>
        <v>417.65000000000055</v>
      </c>
      <c r="T14" s="32">
        <f>'CAPEX&amp;Depr'!R21</f>
        <v>417.64999999999964</v>
      </c>
      <c r="U14" s="32">
        <f>'CAPEX&amp;Depr'!S21</f>
        <v>417.65000000000055</v>
      </c>
      <c r="V14" s="32">
        <f>'CAPEX&amp;Depr'!T21</f>
        <v>417.64999999999964</v>
      </c>
      <c r="W14" s="32">
        <f>'CAPEX&amp;Depr'!U21</f>
        <v>417.65000000000055</v>
      </c>
      <c r="X14" s="32">
        <f>'CAPEX&amp;Depr'!V21</f>
        <v>417.64999999999964</v>
      </c>
      <c r="Y14" s="32">
        <f>'CAPEX&amp;Depr'!W21</f>
        <v>417.65000000000055</v>
      </c>
      <c r="Z14" s="32">
        <f>'CAPEX&amp;Depr'!X21</f>
        <v>417.64999999999964</v>
      </c>
      <c r="AA14" s="32">
        <f>'CAPEX&amp;Depr'!Y21</f>
        <v>417.65000000000055</v>
      </c>
      <c r="AB14" s="32">
        <f>'CAPEX&amp;Depr'!Z21</f>
        <v>417.64999999999964</v>
      </c>
      <c r="AC14" s="32">
        <f>'CAPEX&amp;Depr'!AA21</f>
        <v>417.65000000000009</v>
      </c>
      <c r="AD14" s="32">
        <f>'CAPEX&amp;Depr'!AB21</f>
        <v>417.65000000000009</v>
      </c>
      <c r="AE14" s="32">
        <f>'CAPEX&amp;Depr'!AC21</f>
        <v>417.65000000000009</v>
      </c>
      <c r="AF14" s="32">
        <f>'CAPEX&amp;Depr'!AD21</f>
        <v>417.65000000000009</v>
      </c>
      <c r="AG14" s="32">
        <f>'CAPEX&amp;Depr'!AE21</f>
        <v>417.64999999999986</v>
      </c>
      <c r="AH14" s="32">
        <f>'CAPEX&amp;Depr'!AF21</f>
        <v>417.65000000000009</v>
      </c>
      <c r="AI14" s="32">
        <f>'CAPEX&amp;Depr'!AG21</f>
        <v>417.64999999999986</v>
      </c>
      <c r="AJ14" s="32">
        <f>'CAPEX&amp;Depr'!AH21</f>
        <v>417.64999999999986</v>
      </c>
      <c r="AK14" s="32">
        <f>'CAPEX&amp;Depr'!AI21</f>
        <v>417.64999999999986</v>
      </c>
      <c r="AL14" s="32">
        <f>'CAPEX&amp;Depr'!AJ21</f>
        <v>417.64999999999992</v>
      </c>
      <c r="AM14" s="32">
        <f>'CAPEX&amp;Depr'!AK21</f>
        <v>417.64999999999685</v>
      </c>
      <c r="AN14" s="32">
        <f>'CAPEX&amp;Depr'!AL21</f>
        <v>82.349999999999909</v>
      </c>
      <c r="AO14" s="32">
        <f>'CAPEX&amp;Depr'!AM21</f>
        <v>82.349999999999909</v>
      </c>
      <c r="AP14" s="32">
        <f>'CAPEX&amp;Depr'!AN21</f>
        <v>82.349999999999909</v>
      </c>
      <c r="AQ14" s="32">
        <f>'CAPEX&amp;Depr'!AO21</f>
        <v>82.349999999999909</v>
      </c>
      <c r="AR14" s="32">
        <f>'CAPEX&amp;Depr'!AP21</f>
        <v>82.349999999999909</v>
      </c>
      <c r="AS14" s="32">
        <f>'CAPEX&amp;Depr'!AQ21</f>
        <v>239.5802393791746</v>
      </c>
      <c r="AT14" s="32">
        <f>'CAPEX&amp;Depr'!AR21</f>
        <v>239.5802393791746</v>
      </c>
      <c r="AU14" s="32">
        <f>'CAPEX&amp;Depr'!AS21</f>
        <v>239.5802393791746</v>
      </c>
      <c r="AV14" s="32">
        <f>'CAPEX&amp;Depr'!AT21</f>
        <v>239.5802393791746</v>
      </c>
      <c r="AW14" s="32">
        <f>'CAPEX&amp;Depr'!AU21</f>
        <v>239.5802393791746</v>
      </c>
      <c r="AX14" s="32">
        <f>'CAPEX&amp;Depr'!AV21</f>
        <v>239.5802393791746</v>
      </c>
      <c r="AY14" s="32">
        <f>'CAPEX&amp;Depr'!AW21</f>
        <v>239.5802393791746</v>
      </c>
      <c r="AZ14" s="32">
        <f>'CAPEX&amp;Depr'!AX21</f>
        <v>239.5802393791746</v>
      </c>
      <c r="BA14" s="32">
        <f>'CAPEX&amp;Depr'!AY21</f>
        <v>239.5802393791746</v>
      </c>
      <c r="BB14" s="32">
        <f>'CAPEX&amp;Depr'!AZ21</f>
        <v>239.5802393791746</v>
      </c>
      <c r="BC14" s="32">
        <f>'CAPEX&amp;Depr'!BA21</f>
        <v>239.5802393791746</v>
      </c>
      <c r="BD14" s="32">
        <f>'CAPEX&amp;Depr'!BB21</f>
        <v>239.58023937917437</v>
      </c>
      <c r="BE14" s="32">
        <f>'CAPEX&amp;Depr'!BC21</f>
        <v>239.5802393791746</v>
      </c>
      <c r="BF14" s="32">
        <f>'CAPEX&amp;Depr'!BD21</f>
        <v>239.58023937917437</v>
      </c>
      <c r="BG14" s="32">
        <f>'CAPEX&amp;Depr'!BE21</f>
        <v>239.5802393791746</v>
      </c>
      <c r="BH14" s="32">
        <f>'CAPEX&amp;Depr'!BF21</f>
        <v>239.58023937917437</v>
      </c>
      <c r="BI14" s="32">
        <f>'CAPEX&amp;Depr'!BG21</f>
        <v>239.5802393791746</v>
      </c>
      <c r="BJ14" s="32">
        <f>'CAPEX&amp;Depr'!BH21</f>
        <v>239.58023937917437</v>
      </c>
      <c r="BK14" s="32">
        <f>'CAPEX&amp;Depr'!BI21</f>
        <v>239.58023937917449</v>
      </c>
      <c r="BL14" s="32">
        <f>'CAPEX&amp;Depr'!BJ21</f>
        <v>239.5802393791746</v>
      </c>
      <c r="BM14" s="32">
        <f>'CAPEX&amp;Depr'!BK21</f>
        <v>157.23023937917765</v>
      </c>
      <c r="BN14" s="32">
        <f>'CAPEX&amp;Depr'!BL21</f>
        <v>157.23023937917458</v>
      </c>
      <c r="BO14" s="32">
        <f>'CAPEX&amp;Depr'!BM21</f>
        <v>157.23023937917458</v>
      </c>
      <c r="BP14" s="32">
        <f>'CAPEX&amp;Depr'!BN21</f>
        <v>157.23023937917455</v>
      </c>
      <c r="BQ14" s="32">
        <f>'CAPEX&amp;Depr'!BO21</f>
        <v>157.23023937917336</v>
      </c>
      <c r="BR14" s="32">
        <f>'CAPEX&amp;Depr'!BP21</f>
        <v>0</v>
      </c>
      <c r="BS14" s="32">
        <f>'CAPEX&amp;Depr'!BQ21</f>
        <v>0</v>
      </c>
      <c r="BT14" s="32">
        <f>'CAPEX&amp;Depr'!BR21</f>
        <v>0</v>
      </c>
      <c r="BU14" s="32">
        <f>'CAPEX&amp;Depr'!BS21</f>
        <v>0</v>
      </c>
      <c r="BV14" s="32">
        <f>'CAPEX&amp;Depr'!BT21</f>
        <v>0</v>
      </c>
    </row>
    <row r="15" spans="1:74" x14ac:dyDescent="0.25">
      <c r="A15" s="24" t="s">
        <v>59</v>
      </c>
      <c r="B15" s="25" t="s">
        <v>60</v>
      </c>
      <c r="C15" s="26" t="s">
        <v>61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>
        <f>O169+Paraméterek!$C$5*Paraméterek!$B$26*(1+Paraméterek!$B$11)^('Pü. kimutatások'!O$1-'Pü. kimutatások'!$D$1)+'Paks1 '!$T$27*(1+Paraméterek!$B$11)^('Pü. kimutatások'!O$1-'Pü. kimutatások'!$D$1)</f>
        <v>135.52197410535589</v>
      </c>
      <c r="P15" s="33">
        <f>P169+Paraméterek!$C$5*Paraméterek!$B$26*(1+Paraméterek!$B$11)^('Pü. kimutatások'!P$1-'Pü. kimutatások'!$D$1)+'Paks1 '!$T$27*(1+Paraméterek!$B$11)^('Pü. kimutatások'!P$1-'Pü. kimutatások'!$D$1)</f>
        <v>137.55480371693619</v>
      </c>
      <c r="Q15" s="33">
        <f>Q169+Paraméterek!$C$5*Paraméterek!$B$26*(1+Paraméterek!$B$11)^('Pü. kimutatások'!Q$1-'Pü. kimutatások'!$D$1)+'Paks1 '!$T$27*(1+Paraméterek!$B$11)^('Pü. kimutatások'!Q$1-'Pü. kimutatások'!$D$1)</f>
        <v>139.61812577269023</v>
      </c>
      <c r="R15" s="33">
        <f>R169+Paraméterek!$C$5*Paraméterek!$B$26*(1+Paraméterek!$B$11)^('Pü. kimutatások'!R$1-'Pü. kimutatások'!$D$1)+'Paks1 '!$T$27*(1+Paraméterek!$B$11)^('Pü. kimutatások'!R$1-'Pü. kimutatások'!$D$1)</f>
        <v>141.71239765928055</v>
      </c>
      <c r="S15" s="33">
        <f>S169+Paraméterek!$C$5*Paraméterek!$B$26*(1+Paraméterek!$B$11)^('Pü. kimutatások'!S$1-'Pü. kimutatások'!$D$1)+'Paks1 '!$T$27*(1+Paraméterek!$B$11)^('Pü. kimutatások'!S$1-'Pü. kimutatások'!$D$1)</f>
        <v>143.83808362416977</v>
      </c>
      <c r="T15" s="33">
        <f>T169+Paraméterek!$C$5*Paraméterek!$B$26*(1+Paraméterek!$B$11)^('Pü. kimutatások'!T$1-'Pü. kimutatások'!$D$1)+'Paks1 '!$T$27*(1+Paraméterek!$B$11)^('Pü. kimutatások'!T$1-'Pü. kimutatások'!$D$1)</f>
        <v>145.99565487853229</v>
      </c>
      <c r="U15" s="33">
        <f>U169+Paraméterek!$C$5*Paraméterek!$B$26*(1+Paraméterek!$B$11)^('Pü. kimutatások'!U$1-'Pü. kimutatások'!$D$1)+'Paks1 '!$T$27*(1+Paraméterek!$B$11)^('Pü. kimutatások'!U$1-'Pü. kimutatások'!$D$1)</f>
        <v>148.18558970171026</v>
      </c>
      <c r="V15" s="33">
        <f>V169+Paraméterek!$C$5*Paraméterek!$B$26*(1+Paraméterek!$B$11)^('Pü. kimutatások'!V$1-'Pü. kimutatások'!$D$1)+'Paks1 '!$T$27*(1+Paraméterek!$B$11)^('Pü. kimutatások'!V$1-'Pü. kimutatások'!$D$1)</f>
        <v>150.4083735472359</v>
      </c>
      <c r="W15" s="33">
        <f>W169+Paraméterek!$C$6*Paraméterek!$B$26*(1+Paraméterek!$B$11)^('Pü. kimutatások'!W$1-'Pü. kimutatások'!$D$1)+'Paks1 '!$T$27*(1+Paraméterek!$B$11)^('Pü. kimutatások'!W$1-'Pü. kimutatások'!$D$1)</f>
        <v>165.0249985933975</v>
      </c>
      <c r="X15" s="33">
        <f>X169+Paraméterek!$C$6*Paraméterek!$B$26*(1+Paraméterek!$B$11)^('Pü. kimutatások'!X$1-'Pü. kimutatások'!$D$1)+'Paks1 '!$T$27*(1+Paraméterek!$B$11)^('Pü. kimutatások'!X$1-'Pü. kimutatások'!$D$1)</f>
        <v>167.34885563821103</v>
      </c>
      <c r="Y15" s="33">
        <f>Y169+Paraméterek!$C$6*Paraméterek!$B$26*(1+Paraméterek!$B$11)^('Pü. kimutatások'!Y$1-'Pü. kimutatások'!$D$1)+'Paks1 '!$T$27*(1+Paraméterek!$B$11)^('Pü. kimutatások'!Y$1-'Pü. kimutatások'!$D$1)</f>
        <v>169.85908847278418</v>
      </c>
      <c r="Z15" s="33">
        <f>Z169+Paraméterek!$C$6*Paraméterek!$B$26*(1+Paraméterek!$B$11)^('Pü. kimutatások'!Z$1-'Pü. kimutatások'!$D$1)+'Paks1 '!$T$27*(1+Paraméterek!$B$11)^('Pü. kimutatások'!Z$1-'Pü. kimutatások'!$D$1)</f>
        <v>172.40697479987591</v>
      </c>
      <c r="AA15" s="33">
        <f>AA169+Paraméterek!$C$6*Paraméterek!$B$26*(1+Paraméterek!$B$11)^('Pü. kimutatások'!AA$1-'Pü. kimutatások'!$D$1)+'Paks1 '!$T$27*(1+Paraméterek!$B$11)^('Pü. kimutatások'!AA$1-'Pü. kimutatások'!$D$1)</f>
        <v>174.99307942187406</v>
      </c>
      <c r="AB15" s="33">
        <f>AB169+Paraméterek!$C$6*Paraméterek!$B$26*(1+Paraméterek!$B$11)^('Pü. kimutatások'!AB$1-'Pü. kimutatások'!$D$1)+'Paks1 '!$T$27*(1+Paraméterek!$B$11)^('Pü. kimutatások'!AB$1-'Pü. kimutatások'!$D$1)</f>
        <v>177.61797561320213</v>
      </c>
      <c r="AC15" s="33">
        <f>AC169+Paraméterek!$C$6*Paraméterek!$B$26*(1+Paraméterek!$B$11)^('Pü. kimutatások'!AC$1-'Pü. kimutatások'!$D$1)+'Paks1 '!$T$27*(1+Paraméterek!$B$11)^('Pü. kimutatások'!AC$1-'Pü. kimutatások'!$D$1)</f>
        <v>180.28224524740017</v>
      </c>
      <c r="AD15" s="33">
        <f>AD169+Paraméterek!$C$6*Paraméterek!$B$26*(1+Paraméterek!$B$11)^('Pü. kimutatások'!AD$1-'Pü. kimutatások'!$D$1)+'Paks1 '!$T$27*(1+Paraméterek!$B$11)^('Pü. kimutatások'!AD$1-'Pü. kimutatások'!$D$1)</f>
        <v>182.98647892611112</v>
      </c>
      <c r="AE15" s="33">
        <f>AE169+Paraméterek!$C$6*Paraméterek!$B$26*(1+Paraméterek!$B$11)^('Pü. kimutatások'!AE$1-'Pü. kimutatások'!$D$1)+'Paks1 '!$T$27*(1+Paraméterek!$B$11)^('Pü. kimutatások'!AE$1-'Pü. kimutatások'!$D$1)</f>
        <v>185.73127611000277</v>
      </c>
      <c r="AF15" s="33">
        <f>AF169+Paraméterek!$C$6*Paraméterek!$B$26*(1+Paraméterek!$B$11)^('Pü. kimutatások'!AF$1-'Pü. kimutatások'!$D$1)+'Paks1 '!$T$27*(1+Paraméterek!$B$11)^('Pü. kimutatások'!AF$1-'Pü. kimutatások'!$D$1)</f>
        <v>188.51724525165278</v>
      </c>
      <c r="AG15" s="33">
        <f>AG169+Paraméterek!$C$6*Paraméterek!$B$26*(1+Paraméterek!$B$11)^('Pü. kimutatások'!AG$1-'Pü. kimutatások'!$D$1)+'Paks1 '!$T$27*(1+Paraméterek!$B$11)^('Pü. kimutatások'!AG$1-'Pü. kimutatások'!$D$1)</f>
        <v>191.34500393042754</v>
      </c>
      <c r="AH15" s="33">
        <f>AH169+Paraméterek!$C$6*Paraméterek!$B$26*(1+Paraméterek!$B$11)^('Pü. kimutatások'!AH$1-'Pü. kimutatások'!$D$1)+'Paks1 '!$T$27*(1+Paraméterek!$B$11)^('Pü. kimutatások'!AH$1-'Pü. kimutatások'!$D$1)</f>
        <v>194.21517898938393</v>
      </c>
      <c r="AI15" s="33">
        <f>AI169+Paraméterek!$C$6*Paraméterek!$B$26*(1+Paraméterek!$B$11)^('Pü. kimutatások'!AI$1-'Pü. kimutatások'!$D$1)+'Paks1 '!$T$27*(1+Paraméterek!$B$11)^('Pü. kimutatások'!AI$1-'Pü. kimutatások'!$D$1)</f>
        <v>197.12840667422466</v>
      </c>
      <c r="AJ15" s="33">
        <f>AJ169+Paraméterek!$C$6*Paraméterek!$B$26*(1+Paraméterek!$B$11)^('Pü. kimutatások'!AJ$1-'Pü. kimutatások'!$D$1)+'Paks1 '!$T$27*(1+Paraméterek!$B$11)^('Pü. kimutatások'!AJ$1-'Pü. kimutatások'!$D$1)</f>
        <v>200.08533277433799</v>
      </c>
      <c r="AK15" s="33">
        <f>AK169+Paraméterek!$C$6*Paraméterek!$B$26*(1+Paraméterek!$B$11)^('Pü. kimutatások'!AK$1-'Pü. kimutatások'!$D$1)+'Paks1 '!$T$27*(1+Paraméterek!$B$11)^('Pü. kimutatások'!AK$1-'Pü. kimutatások'!$D$1)</f>
        <v>203.08661276595302</v>
      </c>
      <c r="AL15" s="33">
        <f>AL169+Paraméterek!$C$6*Paraméterek!$B$26*(1+Paraméterek!$B$11)^('Pü. kimutatások'!AL$1-'Pü. kimutatások'!$D$1)+'Paks1 '!$T$27*(1+Paraméterek!$B$11)^('Pü. kimutatások'!AL$1-'Pü. kimutatások'!$D$1)</f>
        <v>206.13291195744227</v>
      </c>
      <c r="AM15" s="33">
        <f>AM169+Paraméterek!$C$6*Paraméterek!$B$26*(1+Paraméterek!$B$11)^('Pü. kimutatások'!AM$1-'Pü. kimutatások'!$D$1)+'Paks1 '!$T$27*(1+Paraméterek!$B$11)^('Pü. kimutatások'!AM$1-'Pü. kimutatások'!$D$1)</f>
        <v>209.22490563680392</v>
      </c>
      <c r="AN15" s="33">
        <f>AN169+Paraméterek!$C$6*Paraméterek!$B$26*(1+Paraméterek!$B$11)^('Pü. kimutatások'!AN$1-'Pü. kimutatások'!$D$1)+'Paks1 '!$T$27*(1+Paraméterek!$B$11)^('Pü. kimutatások'!AN$1-'Pü. kimutatások'!$D$1)</f>
        <v>212.36327922135595</v>
      </c>
      <c r="AO15" s="33">
        <f>AO169+Paraméterek!$C$6*Paraméterek!$B$26*(1+Paraméterek!$B$11)^('Pü. kimutatások'!AO$1-'Pü. kimutatások'!$D$1)+'Paks1 '!$T$27*(1+Paraméterek!$B$11)^('Pü. kimutatások'!AO$1-'Pü. kimutatások'!$D$1)</f>
        <v>215.54872840967624</v>
      </c>
      <c r="AP15" s="33">
        <f>AP169+Paraméterek!$C$6*Paraméterek!$B$26*(1+Paraméterek!$B$11)^('Pü. kimutatások'!AP$1-'Pü. kimutatások'!$D$1)+'Paks1 '!$T$27*(1+Paraméterek!$B$11)^('Pü. kimutatások'!AP$1-'Pü. kimutatások'!$D$1)</f>
        <v>218.78195933582134</v>
      </c>
      <c r="AQ15" s="33">
        <f>AQ169+Paraméterek!$C$6*Paraméterek!$B$26*(1+Paraméterek!$B$11)^('Pü. kimutatások'!AQ$1-'Pü. kimutatások'!$D$1)+'Paks1 '!$T$27*(1+Paraméterek!$B$11)^('Pü. kimutatások'!AQ$1-'Pü. kimutatások'!$D$1)</f>
        <v>222.06368872585864</v>
      </c>
      <c r="AR15" s="33">
        <f>AR169+Paraméterek!$C$6*Paraméterek!$B$26*(1+Paraméterek!$B$11)^('Pü. kimutatások'!AR$1-'Pü. kimutatások'!$D$1)+'Paks1 '!$T$27*(1+Paraméterek!$B$11)^('Pü. kimutatások'!AR$1-'Pü. kimutatások'!$D$1)</f>
        <v>225.39464405674647</v>
      </c>
      <c r="AS15" s="33">
        <f>AS169+Paraméterek!$C$6*Paraméterek!$B$26*(1+Paraméterek!$B$11)^('Pü. kimutatások'!AS$1-'Pü. kimutatások'!$D$1)+'Paks1 '!$T$27*(1+Paraméterek!$B$11)^('Pü. kimutatások'!AS$1-'Pü. kimutatások'!$D$1)</f>
        <v>228.77556371759769</v>
      </c>
      <c r="AT15" s="33">
        <f>AT169+Paraméterek!$C$6*Paraméterek!$B$26*(1+Paraméterek!$B$11)^('Pü. kimutatások'!AT$1-'Pü. kimutatások'!$D$1)+'Paks1 '!$T$27*(1+Paraméterek!$B$11)^('Pü. kimutatások'!AT$1-'Pü. kimutatások'!$D$1)</f>
        <v>232.20719717336161</v>
      </c>
      <c r="AU15" s="33">
        <f>AU169+Paraméterek!$C$6*Paraméterek!$B$26*(1+Paraméterek!$B$11)^('Pü. kimutatások'!AU$1-'Pü. kimutatások'!$D$1)+'Paks1 '!$T$27*(1+Paraméterek!$B$11)^('Pü. kimutatások'!AU$1-'Pü. kimutatások'!$D$1)</f>
        <v>235.690305130962</v>
      </c>
      <c r="AV15" s="33">
        <f>AV169+Paraméterek!$C$6*Paraméterek!$B$26*(1+Paraméterek!$B$11)^('Pü. kimutatások'!AV$1-'Pü. kimutatások'!$D$1)+'Paks1 '!$T$27*(1+Paraméterek!$B$11)^('Pü. kimutatások'!AV$1-'Pü. kimutatások'!$D$1)</f>
        <v>239.22565970792635</v>
      </c>
      <c r="AW15" s="33">
        <f>AW169+Paraméterek!$C$6*Paraméterek!$B$26*(1+Paraméterek!$B$11)^('Pü. kimutatások'!AW$1-'Pü. kimutatások'!$D$1)+'Paks1 '!$T$27*(1+Paraméterek!$B$11)^('Pü. kimutatások'!AW$1-'Pü. kimutatások'!$D$1)</f>
        <v>242.81404460354531</v>
      </c>
      <c r="AX15" s="33">
        <f>AX169+Paraméterek!$C$6*Paraméterek!$B$26*(1+Paraméterek!$B$11)^('Pü. kimutatások'!AX$1-'Pü. kimutatások'!$D$1)+'Paks1 '!$T$27*(1+Paraméterek!$B$11)^('Pü. kimutatások'!AX$1-'Pü. kimutatások'!$D$1)</f>
        <v>246.45625527259838</v>
      </c>
      <c r="AY15" s="33">
        <f>AY169+Paraméterek!$C$6*Paraméterek!$B$26*(1+Paraméterek!$B$11)^('Pü. kimutatások'!AY$1-'Pü. kimutatások'!$D$1)+'Paks1 '!$T$27*(1+Paraméterek!$B$11)^('Pü. kimutatások'!AY$1-'Pü. kimutatások'!$D$1)</f>
        <v>250.15309910168736</v>
      </c>
      <c r="AZ15" s="33">
        <f>AZ169+Paraméterek!$C$6*Paraméterek!$B$26*(1+Paraméterek!$B$11)^('Pü. kimutatások'!AZ$1-'Pü. kimutatások'!$D$1)+'Paks1 '!$T$27*(1+Paraméterek!$B$11)^('Pü. kimutatások'!AZ$1-'Pü. kimutatások'!$D$1)</f>
        <v>253.9053955882126</v>
      </c>
      <c r="BA15" s="33">
        <f>BA169+Paraméterek!$C$6*Paraméterek!$B$26*(1+Paraméterek!$B$11)^('Pü. kimutatások'!BA$1-'Pü. kimutatások'!$D$1)+'Paks1 '!$T$27*(1+Paraméterek!$B$11)^('Pü. kimutatások'!BA$1-'Pü. kimutatások'!$D$1)</f>
        <v>257.71397652203575</v>
      </c>
      <c r="BB15" s="33">
        <f>BB169+Paraméterek!$C$6*Paraméterek!$B$26*(1+Paraméterek!$B$11)^('Pü. kimutatások'!BB$1-'Pü. kimutatások'!$D$1)+'Paks1 '!$T$27*(1+Paraméterek!$B$11)^('Pü. kimutatások'!BB$1-'Pü. kimutatások'!$D$1)</f>
        <v>261.57968616986631</v>
      </c>
      <c r="BC15" s="33">
        <f>BC169+Paraméterek!$C$6*Paraméterek!$B$26*(1+Paraméterek!$B$11)^('Pü. kimutatások'!BC$1-'Pü. kimutatások'!$D$1)+'Paks1 '!$T$27*(1+Paraméterek!$B$11)^('Pü. kimutatások'!BC$1-'Pü. kimutatások'!$D$1)</f>
        <v>265.50338146241427</v>
      </c>
      <c r="BD15" s="33">
        <f>BD169+Paraméterek!$C$6*Paraméterek!$B$26*(1+Paraméterek!$B$11)^('Pü. kimutatások'!BD$1-'Pü. kimutatások'!$D$1)+'Paks1 '!$T$27*(1+Paraméterek!$B$11)^('Pü. kimutatások'!BD$1-'Pü. kimutatások'!$D$1)</f>
        <v>269.48593218435036</v>
      </c>
      <c r="BE15" s="33">
        <f>BE169+Paraméterek!$C$6*Paraméterek!$B$26*(1+Paraméterek!$B$11)^('Pü. kimutatások'!BE$1-'Pü. kimutatások'!$D$1)+'Paks1 '!$T$27*(1+Paraméterek!$B$11)^('Pü. kimutatások'!BE$1-'Pü. kimutatások'!$D$1)</f>
        <v>273.52822116711559</v>
      </c>
      <c r="BF15" s="33">
        <f>BF169+Paraméterek!$C$6*Paraméterek!$B$26*(1+Paraméterek!$B$11)^('Pü. kimutatások'!BF$1-'Pü. kimutatások'!$D$1)+'Paks1 '!$T$27*(1+Paraméterek!$B$11)^('Pü. kimutatások'!BF$1-'Pü. kimutatások'!$D$1)</f>
        <v>277.63114448462227</v>
      </c>
      <c r="BG15" s="33">
        <f>BG169+Paraméterek!$C$6*Paraméterek!$B$26*(1+Paraméterek!$B$11)^('Pü. kimutatások'!BG$1-'Pü. kimutatások'!$D$1)+'Paks1 '!$T$27*(1+Paraméterek!$B$11)^('Pü. kimutatások'!BG$1-'Pü. kimutatások'!$D$1)</f>
        <v>281.79561165189159</v>
      </c>
      <c r="BH15" s="33">
        <f>BH169+Paraméterek!$C$6*Paraméterek!$B$26*(1+Paraméterek!$B$11)^('Pü. kimutatások'!BH$1-'Pü. kimutatások'!$D$1)+'Paks1 '!$T$27*(1+Paraméterek!$B$11)^('Pü. kimutatások'!BH$1-'Pü. kimutatások'!$D$1)</f>
        <v>286.02254582666995</v>
      </c>
      <c r="BI15" s="33">
        <f>BI169+Paraméterek!$C$6*Paraméterek!$B$26*(1+Paraméterek!$B$11)^('Pü. kimutatások'!BI$1-'Pü. kimutatások'!$D$1)+'Paks1 '!$T$27*(1+Paraméterek!$B$11)^('Pü. kimutatások'!BI$1-'Pü. kimutatások'!$D$1)</f>
        <v>290.31288401406994</v>
      </c>
      <c r="BJ15" s="33">
        <f>BJ169+Paraméterek!$C$6*Paraméterek!$B$26*(1+Paraméterek!$B$11)^('Pü. kimutatások'!BJ$1-'Pü. kimutatások'!$D$1)+'Paks1 '!$T$27*(1+Paraméterek!$B$11)^('Pü. kimutatások'!BJ$1-'Pü. kimutatások'!$D$1)</f>
        <v>294.66757727428092</v>
      </c>
      <c r="BK15" s="33">
        <f>BK169+Paraméterek!$C$6*Paraméterek!$B$26*(1+Paraméterek!$B$11)^('Pü. kimutatások'!BK$1-'Pü. kimutatások'!$D$1)+'Paks1 '!$T$27*(1+Paraméterek!$B$11)^('Pü. kimutatások'!BK$1-'Pü. kimutatások'!$D$1)</f>
        <v>299.08759093339518</v>
      </c>
      <c r="BL15" s="33">
        <f>BL169+Paraméterek!$C$6*Paraméterek!$B$26*(1+Paraméterek!$B$11)^('Pü. kimutatások'!BL$1-'Pü. kimutatások'!$D$1)+'Paks1 '!$T$27*(1+Paraméterek!$B$11)^('Pü. kimutatások'!BL$1-'Pü. kimutatások'!$D$1)</f>
        <v>303.57390479739598</v>
      </c>
      <c r="BM15" s="33">
        <f>BM169+Paraméterek!$C$6*Paraméterek!$B$26*(1+Paraméterek!$B$11)^('Pü. kimutatások'!BM$1-'Pü. kimutatások'!$D$1)+'Paks1 '!$T$27*(1+Paraméterek!$B$11)^('Pü. kimutatások'!BM$1-'Pü. kimutatások'!$D$1)</f>
        <v>308.1275133693569</v>
      </c>
      <c r="BN15" s="33">
        <f>BN169+Paraméterek!$C$6*Paraméterek!$B$26*(1+Paraméterek!$B$11)^('Pü. kimutatások'!BN$1-'Pü. kimutatások'!$D$1)+'Paks1 '!$T$27*(1+Paraméterek!$B$11)^('Pü. kimutatások'!BN$1-'Pü. kimutatások'!$D$1)</f>
        <v>312.74942606989725</v>
      </c>
      <c r="BO15" s="33">
        <f>BO169+Paraméterek!$C$6*Paraméterek!$B$26*(1+Paraméterek!$B$11)^('Pü. kimutatások'!BO$1-'Pü. kimutatások'!$D$1)+'Paks1 '!$T$27*(1+Paraméterek!$B$11)^('Pü. kimutatások'!BO$1-'Pü. kimutatások'!$D$1)</f>
        <v>317.44066746094563</v>
      </c>
      <c r="BP15" s="33">
        <f>BP169+Paraméterek!$C$6*Paraméterek!$B$26*(1+Paraméterek!$B$11)^('Pü. kimutatások'!BP$1-'Pü. kimutatások'!$D$1)+'Paks1 '!$T$27*(1+Paraméterek!$B$11)^('Pü. kimutatások'!BP$1-'Pü. kimutatások'!$D$1)</f>
        <v>322.20227747285981</v>
      </c>
      <c r="BQ15" s="33">
        <f>BQ169+Paraméterek!$C$6*Paraméterek!$B$26*(1+Paraméterek!$B$11)^('Pü. kimutatások'!BQ$1-'Pü. kimutatások'!$D$1)+'Paks1 '!$T$27*(1+Paraméterek!$B$11)^('Pü. kimutatások'!BQ$1-'Pü. kimutatások'!$D$1)</f>
        <v>327.03531163495273</v>
      </c>
      <c r="BR15" s="33">
        <f>BR169+Paraméterek!$C$6*Paraméterek!$B$26*(1+Paraméterek!$B$11)^('Pü. kimutatások'!BR$1-'Pü. kimutatások'!$D$1)+'Paks1 '!$T$27*(1+Paraméterek!$B$11)^('Pü. kimutatások'!BR$1-'Pü. kimutatások'!$D$1)</f>
        <v>331.94084130947687</v>
      </c>
      <c r="BS15" s="33">
        <f>BS169+Paraméterek!$C$6*Paraméterek!$B$26*(1+Paraméterek!$B$11)^('Pü. kimutatások'!BS$1-'Pü. kimutatások'!$D$1)+'Paks1 '!$T$27*(1+Paraméterek!$B$11)^('Pü. kimutatások'!BS$1-'Pü. kimutatások'!$D$1)</f>
        <v>336.91995392911906</v>
      </c>
      <c r="BT15" s="33">
        <f>BT169+Paraméterek!$C$6*Paraméterek!$B$26*(1+Paraméterek!$B$11)^('Pü. kimutatások'!BT$1-'Pü. kimutatások'!$D$1)+'Paks1 '!$T$27*(1+Paraméterek!$B$11)^('Pü. kimutatások'!BT$1-'Pü. kimutatások'!$D$1)</f>
        <v>341.97375323805579</v>
      </c>
      <c r="BU15" s="33">
        <f>BU169+Paraméterek!$C$6*Paraméterek!$B$26*(1+Paraméterek!$B$11)^('Pü. kimutatások'!BU$1-'Pü. kimutatások'!$D$1)+'Paks1 '!$T$27*(1+Paraméterek!$B$11)^('Pü. kimutatások'!BU$1-'Pü. kimutatások'!$D$1)</f>
        <v>347.10335953662656</v>
      </c>
      <c r="BV15" s="33">
        <f>BV169+Paraméterek!$C$6*Paraméterek!$B$26*(1+Paraméterek!$B$11)^('Pü. kimutatások'!BV$1-'Pü. kimutatások'!$D$1)+'Paks1 '!$T$27*(1+Paraméterek!$B$11)^('Pü. kimutatások'!BV$1-'Pü. kimutatások'!$D$1)</f>
        <v>352.30990992967588</v>
      </c>
    </row>
    <row r="16" spans="1:74" x14ac:dyDescent="0.25">
      <c r="A16" s="34"/>
      <c r="B16" s="17" t="s">
        <v>62</v>
      </c>
      <c r="C16" s="16" t="s">
        <v>63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</row>
    <row r="17" spans="1:74" ht="15.75" thickBot="1" x14ac:dyDescent="0.3">
      <c r="A17" s="35" t="s">
        <v>64</v>
      </c>
      <c r="B17" s="36" t="s">
        <v>65</v>
      </c>
      <c r="C17" s="37" t="s">
        <v>66</v>
      </c>
      <c r="D17" s="38">
        <f t="shared" ref="D17:V17" si="10">+D3+D5-D9-D13-D14-D15</f>
        <v>-52.098413040549637</v>
      </c>
      <c r="E17" s="38">
        <f t="shared" si="10"/>
        <v>-52.879889236157879</v>
      </c>
      <c r="F17" s="38">
        <f t="shared" si="10"/>
        <v>-53.673087574700247</v>
      </c>
      <c r="G17" s="38">
        <f t="shared" si="10"/>
        <v>-54.478183888320743</v>
      </c>
      <c r="H17" s="38">
        <f t="shared" si="10"/>
        <v>-55.295356646645551</v>
      </c>
      <c r="I17" s="38">
        <f t="shared" si="10"/>
        <v>-56.124786996345222</v>
      </c>
      <c r="J17" s="38">
        <f t="shared" si="10"/>
        <v>-56.9666588012904</v>
      </c>
      <c r="K17" s="38">
        <f t="shared" si="10"/>
        <v>-57.821158683309747</v>
      </c>
      <c r="L17" s="38">
        <f t="shared" si="10"/>
        <v>-70.667206392709218</v>
      </c>
      <c r="M17" s="38">
        <f t="shared" si="10"/>
        <v>-94.524235646263122</v>
      </c>
      <c r="N17" s="38">
        <f t="shared" si="10"/>
        <v>-134.50705997267076</v>
      </c>
      <c r="O17" s="38">
        <f t="shared" si="10"/>
        <v>79.439400441053039</v>
      </c>
      <c r="P17" s="38">
        <f t="shared" si="10"/>
        <v>86.89574144766965</v>
      </c>
      <c r="Q17" s="38">
        <f t="shared" si="10"/>
        <v>94.463927569383884</v>
      </c>
      <c r="R17" s="38">
        <f t="shared" si="10"/>
        <v>102.1456364829254</v>
      </c>
      <c r="S17" s="38">
        <f t="shared" si="10"/>
        <v>109.94257103016804</v>
      </c>
      <c r="T17" s="38">
        <f t="shared" si="10"/>
        <v>117.85645959562154</v>
      </c>
      <c r="U17" s="38">
        <f t="shared" si="10"/>
        <v>125.88905648955469</v>
      </c>
      <c r="V17" s="38">
        <f t="shared" si="10"/>
        <v>134.04214233689891</v>
      </c>
      <c r="W17" s="38">
        <f t="shared" ref="W17:BL17" si="11">+W3+W5-W9-W13-W14-W15</f>
        <v>224.58646839438316</v>
      </c>
      <c r="X17" s="38">
        <f t="shared" ref="X17" si="12">+X3+X5-X9-X13-X14-X15</f>
        <v>226.79563665001797</v>
      </c>
      <c r="Y17" s="38">
        <f t="shared" si="11"/>
        <v>236.46232119976739</v>
      </c>
      <c r="Z17" s="38">
        <f t="shared" si="11"/>
        <v>246.27400601776492</v>
      </c>
      <c r="AA17" s="38">
        <f t="shared" si="11"/>
        <v>256.23286610802995</v>
      </c>
      <c r="AB17" s="38">
        <f t="shared" si="11"/>
        <v>266.34110909965136</v>
      </c>
      <c r="AC17" s="38">
        <f t="shared" si="11"/>
        <v>276.60097573614564</v>
      </c>
      <c r="AD17" s="38">
        <f t="shared" si="11"/>
        <v>287.0147403721877</v>
      </c>
      <c r="AE17" s="38">
        <f t="shared" si="11"/>
        <v>297.58471147777072</v>
      </c>
      <c r="AF17" s="38">
        <f t="shared" si="11"/>
        <v>308.31323214993699</v>
      </c>
      <c r="AG17" s="38">
        <f t="shared" si="11"/>
        <v>319.20268063218634</v>
      </c>
      <c r="AH17" s="38">
        <f t="shared" si="11"/>
        <v>330.2554708416684</v>
      </c>
      <c r="AI17" s="38">
        <f t="shared" si="11"/>
        <v>341.47405290429384</v>
      </c>
      <c r="AJ17" s="38">
        <f t="shared" si="11"/>
        <v>352.860913697858</v>
      </c>
      <c r="AK17" s="38">
        <f t="shared" si="11"/>
        <v>364.41857740332574</v>
      </c>
      <c r="AL17" s="38">
        <f t="shared" si="11"/>
        <v>376.14960606437535</v>
      </c>
      <c r="AM17" s="38">
        <f t="shared" si="11"/>
        <v>388.05660015534409</v>
      </c>
      <c r="AN17" s="38">
        <f t="shared" si="11"/>
        <v>735.44219915767098</v>
      </c>
      <c r="AO17" s="38">
        <f t="shared" si="11"/>
        <v>747.70908214503584</v>
      </c>
      <c r="AP17" s="38">
        <f t="shared" si="11"/>
        <v>760.15996837721104</v>
      </c>
      <c r="AQ17" s="38">
        <f t="shared" si="11"/>
        <v>772.79761790286921</v>
      </c>
      <c r="AR17" s="38">
        <f t="shared" si="11"/>
        <v>785.62483217141221</v>
      </c>
      <c r="AS17" s="38">
        <f t="shared" si="11"/>
        <v>641.41421527480873</v>
      </c>
      <c r="AT17" s="38">
        <f t="shared" si="11"/>
        <v>654.62913209461806</v>
      </c>
      <c r="AU17" s="38">
        <f t="shared" si="11"/>
        <v>668.04227266672535</v>
      </c>
      <c r="AV17" s="38">
        <f t="shared" si="11"/>
        <v>681.65661034741379</v>
      </c>
      <c r="AW17" s="38">
        <f t="shared" si="11"/>
        <v>695.47516309331229</v>
      </c>
      <c r="AX17" s="38">
        <f t="shared" si="11"/>
        <v>709.50099413039925</v>
      </c>
      <c r="AY17" s="38">
        <f t="shared" si="11"/>
        <v>723.7372126330431</v>
      </c>
      <c r="AZ17" s="38">
        <f t="shared" si="11"/>
        <v>738.18697441322627</v>
      </c>
      <c r="BA17" s="38">
        <f t="shared" si="11"/>
        <v>752.85348262011178</v>
      </c>
      <c r="BB17" s="38">
        <f t="shared" si="11"/>
        <v>767.73998845010078</v>
      </c>
      <c r="BC17" s="38">
        <f t="shared" si="11"/>
        <v>782.84979186754015</v>
      </c>
      <c r="BD17" s="38">
        <f t="shared" si="11"/>
        <v>798.18624233624064</v>
      </c>
      <c r="BE17" s="38">
        <f t="shared" si="11"/>
        <v>813.75273956197111</v>
      </c>
      <c r="BF17" s="38">
        <f t="shared" si="11"/>
        <v>829.55273424608856</v>
      </c>
      <c r="BG17" s="38">
        <f t="shared" si="11"/>
        <v>845.5897288504674</v>
      </c>
      <c r="BH17" s="38">
        <f t="shared" si="11"/>
        <v>861.86727837391231</v>
      </c>
      <c r="BI17" s="38">
        <f t="shared" si="11"/>
        <v>878.38899114020808</v>
      </c>
      <c r="BJ17" s="38">
        <f t="shared" si="11"/>
        <v>895.15852959799884</v>
      </c>
      <c r="BK17" s="38">
        <f t="shared" si="11"/>
        <v>912.17961113265596</v>
      </c>
      <c r="BL17" s="38">
        <f t="shared" si="11"/>
        <v>929.4560088903329</v>
      </c>
      <c r="BM17" s="38">
        <f t="shared" ref="BM17:BT17" si="13">+BM3+BM5-BM9-BM13-BM14-BM15</f>
        <v>1029.3415526143731</v>
      </c>
      <c r="BN17" s="38">
        <f t="shared" si="13"/>
        <v>1047.1401294942784</v>
      </c>
      <c r="BO17" s="38">
        <f t="shared" si="13"/>
        <v>1065.2056850273805</v>
      </c>
      <c r="BP17" s="38">
        <f t="shared" si="13"/>
        <v>1083.5422238934789</v>
      </c>
      <c r="BQ17" s="38">
        <f t="shared" si="13"/>
        <v>1102.15381084257</v>
      </c>
      <c r="BR17" s="38">
        <f t="shared" si="13"/>
        <v>1278.2748109750694</v>
      </c>
      <c r="BS17" s="38">
        <f t="shared" si="13"/>
        <v>1297.4489331396953</v>
      </c>
      <c r="BT17" s="38">
        <f t="shared" si="13"/>
        <v>1316.9106671367904</v>
      </c>
      <c r="BU17" s="38">
        <f t="shared" ref="BU17:BV17" si="14">+BU3+BU5-BU9-BU13-BU14-BU15</f>
        <v>1336.664327143842</v>
      </c>
      <c r="BV17" s="38">
        <f t="shared" si="14"/>
        <v>1356.7142920509991</v>
      </c>
    </row>
    <row r="18" spans="1:74" x14ac:dyDescent="0.25">
      <c r="A18" s="15" t="s">
        <v>69</v>
      </c>
      <c r="B18" s="17" t="s">
        <v>70</v>
      </c>
      <c r="C18" s="16" t="s">
        <v>71</v>
      </c>
      <c r="D18" s="18">
        <f>D71*Paraméterek!$B13</f>
        <v>0</v>
      </c>
      <c r="E18" s="18">
        <f>E71*Paraméterek!$B13</f>
        <v>0</v>
      </c>
      <c r="F18" s="18">
        <f>F71*Paraméterek!$B13</f>
        <v>0</v>
      </c>
      <c r="G18" s="18">
        <f>G71*Paraméterek!$B13</f>
        <v>13.995281169698961</v>
      </c>
      <c r="H18" s="18">
        <f>H71*Paraméterek!$B13</f>
        <v>1.2310758846991194</v>
      </c>
      <c r="I18" s="18">
        <f>I71*Paraméterek!$B13</f>
        <v>0</v>
      </c>
      <c r="J18" s="18">
        <f>J71*Paraméterek!$B13</f>
        <v>0</v>
      </c>
      <c r="K18" s="18">
        <f>K71*Paraméterek!$B13</f>
        <v>0</v>
      </c>
      <c r="L18" s="18">
        <f>L71*Paraméterek!$B13</f>
        <v>0</v>
      </c>
      <c r="M18" s="18">
        <f>M71*Paraméterek!$B13</f>
        <v>0</v>
      </c>
      <c r="N18" s="18">
        <f>N71*Paraméterek!$B13</f>
        <v>0</v>
      </c>
      <c r="O18" s="18">
        <f>O71*Paraméterek!$B13</f>
        <v>0</v>
      </c>
      <c r="P18" s="18">
        <f>P71*Paraméterek!$B13</f>
        <v>0</v>
      </c>
      <c r="Q18" s="18">
        <f>Q71*Paraméterek!$B13</f>
        <v>0</v>
      </c>
      <c r="R18" s="18">
        <f>R71*Paraméterek!$B13</f>
        <v>0</v>
      </c>
      <c r="S18" s="18">
        <f>S71*Paraméterek!$B13</f>
        <v>0</v>
      </c>
      <c r="T18" s="18">
        <f>T71*Paraméterek!$B13</f>
        <v>0</v>
      </c>
      <c r="U18" s="18">
        <f>U71*Paraméterek!$B13</f>
        <v>0</v>
      </c>
      <c r="V18" s="18">
        <f>V71*Paraméterek!$B13</f>
        <v>0</v>
      </c>
      <c r="W18" s="18">
        <f>W71*Paraméterek!$B13</f>
        <v>0</v>
      </c>
      <c r="X18" s="18">
        <f>X71*Paraméterek!$B13</f>
        <v>0</v>
      </c>
      <c r="Y18" s="18">
        <f>Y71*Paraméterek!$B13</f>
        <v>0</v>
      </c>
      <c r="Z18" s="18">
        <f>Z71*Paraméterek!$B13</f>
        <v>0</v>
      </c>
      <c r="AA18" s="18">
        <f>AA71*Paraméterek!$B13</f>
        <v>0</v>
      </c>
      <c r="AB18" s="18">
        <f>AB71*Paraméterek!$B13</f>
        <v>0</v>
      </c>
      <c r="AC18" s="18">
        <f>AC71*Paraméterek!$B13</f>
        <v>0</v>
      </c>
      <c r="AD18" s="18">
        <f>AD71*Paraméterek!$B13</f>
        <v>0</v>
      </c>
      <c r="AE18" s="18">
        <f>AE71*Paraméterek!$B13</f>
        <v>0</v>
      </c>
      <c r="AF18" s="18">
        <f>AF71*Paraméterek!$B13</f>
        <v>0</v>
      </c>
      <c r="AG18" s="18">
        <f>AG71*Paraméterek!$B13</f>
        <v>0</v>
      </c>
      <c r="AH18" s="18">
        <f>AH71*Paraméterek!$B13</f>
        <v>0</v>
      </c>
      <c r="AI18" s="18">
        <f>AI71*Paraméterek!$B13</f>
        <v>0</v>
      </c>
      <c r="AJ18" s="18">
        <f>AJ71*Paraméterek!$B13</f>
        <v>0</v>
      </c>
      <c r="AK18" s="18">
        <f>AK71*Paraméterek!$B13</f>
        <v>0</v>
      </c>
      <c r="AL18" s="18">
        <f>AL71*Paraméterek!$B13</f>
        <v>0</v>
      </c>
      <c r="AM18" s="18">
        <f>AM71*Paraméterek!$B13</f>
        <v>0</v>
      </c>
      <c r="AN18" s="18">
        <f>AN71*Paraméterek!$B13</f>
        <v>0</v>
      </c>
      <c r="AO18" s="18">
        <f>AO71*Paraméterek!$B13</f>
        <v>0</v>
      </c>
      <c r="AP18" s="18">
        <f>AP71*Paraméterek!$B13</f>
        <v>13.894664105001311</v>
      </c>
      <c r="AQ18" s="18">
        <f>AQ71*Paraméterek!$B13</f>
        <v>44.522710912922371</v>
      </c>
      <c r="AR18" s="18">
        <f>AR71*Paraméterek!$B13</f>
        <v>0</v>
      </c>
      <c r="AS18" s="18">
        <f>AS71*Paraméterek!$B13</f>
        <v>0</v>
      </c>
      <c r="AT18" s="18">
        <f>AT71*Paraméterek!$B13</f>
        <v>0</v>
      </c>
      <c r="AU18" s="18">
        <f>AU71*Paraméterek!$B13</f>
        <v>0</v>
      </c>
      <c r="AV18" s="18">
        <f>AV71*Paraméterek!$B13</f>
        <v>0</v>
      </c>
      <c r="AW18" s="18">
        <f>AW71*Paraméterek!$B13</f>
        <v>0</v>
      </c>
      <c r="AX18" s="18">
        <f>AX71*Paraméterek!$B13</f>
        <v>0</v>
      </c>
      <c r="AY18" s="18">
        <f>AY71*Paraméterek!$B13</f>
        <v>5.6349762327010833</v>
      </c>
      <c r="AZ18" s="18">
        <f>AZ71*Paraméterek!$B13</f>
        <v>20.168073583569324</v>
      </c>
      <c r="BA18" s="18">
        <f>BA71*Paraméterek!$B13</f>
        <v>34.896511097478765</v>
      </c>
      <c r="BB18" s="18">
        <f>BB71*Paraméterek!$B13</f>
        <v>49.823065596513665</v>
      </c>
      <c r="BC18" s="18">
        <f>BC71*Paraméterek!$B13</f>
        <v>64.950554518076814</v>
      </c>
      <c r="BD18" s="18">
        <f>BD71*Paraméterek!$B13</f>
        <v>80.281836517103258</v>
      </c>
      <c r="BE18" s="18">
        <f>BE71*Paraméterek!$B13</f>
        <v>95.819812077260437</v>
      </c>
      <c r="BF18" s="18">
        <f>BF71*Paraméterek!$B13</f>
        <v>111.56742413126734</v>
      </c>
      <c r="BG18" s="18">
        <f>BG71*Paraméterek!$B13</f>
        <v>127.52765869047177</v>
      </c>
      <c r="BH18" s="18">
        <f>BH71*Paraméterek!$B13</f>
        <v>143.70354548382144</v>
      </c>
      <c r="BI18" s="18">
        <f>BI71*Paraméterek!$B13</f>
        <v>160.09815860637204</v>
      </c>
      <c r="BJ18" s="18">
        <f>BJ71*Paraméterek!$B13</f>
        <v>176.71461717747312</v>
      </c>
      <c r="BK18" s="18">
        <f>BK71*Paraméterek!$B13</f>
        <v>193.55608600877758</v>
      </c>
      <c r="BL18" s="18">
        <f>BL71*Paraméterek!$B13</f>
        <v>210.6257762822211</v>
      </c>
      <c r="BM18" s="18">
        <f>BM71*Paraméterek!$B13</f>
        <v>225.16779675358691</v>
      </c>
      <c r="BN18" s="18">
        <f>BN71*Paraméterek!$B13</f>
        <v>239.92593597820164</v>
      </c>
      <c r="BO18" s="18">
        <f>BO71*Paraméterek!$B13</f>
        <v>254.90342212826923</v>
      </c>
      <c r="BP18" s="18">
        <f>BP71*Paraméterek!$B13</f>
        <v>270.10353170650501</v>
      </c>
      <c r="BQ18" s="18">
        <f>BQ71*Paraméterek!$B13</f>
        <v>285.52959027047012</v>
      </c>
      <c r="BR18" s="18">
        <f>BR71*Paraméterek!$B13</f>
        <v>295.91694968341335</v>
      </c>
      <c r="BS18" s="18">
        <f>BS71*Paraméterek!$B13</f>
        <v>306.50141869075202</v>
      </c>
      <c r="BT18" s="18">
        <f>BT71*Paraméterek!$B13</f>
        <v>317.28623334467107</v>
      </c>
      <c r="BU18" s="18">
        <f>BU71*Paraméterek!$B13</f>
        <v>328.27468012846469</v>
      </c>
      <c r="BV18" s="18">
        <f>BV71*Paraméterek!$B13</f>
        <v>348.03811308411287</v>
      </c>
    </row>
    <row r="19" spans="1:74" x14ac:dyDescent="0.25">
      <c r="A19" s="19" t="s">
        <v>74</v>
      </c>
      <c r="B19" s="20" t="s">
        <v>75</v>
      </c>
      <c r="C19" s="21" t="s">
        <v>76</v>
      </c>
      <c r="D19" s="39">
        <f t="shared" ref="D19:K19" si="15">D18</f>
        <v>0</v>
      </c>
      <c r="E19" s="39">
        <f t="shared" si="15"/>
        <v>0</v>
      </c>
      <c r="F19" s="39">
        <f t="shared" si="15"/>
        <v>0</v>
      </c>
      <c r="G19" s="39">
        <f t="shared" si="15"/>
        <v>13.995281169698961</v>
      </c>
      <c r="H19" s="39">
        <f t="shared" si="15"/>
        <v>1.2310758846991194</v>
      </c>
      <c r="I19" s="39">
        <f t="shared" si="15"/>
        <v>0</v>
      </c>
      <c r="J19" s="39">
        <f t="shared" si="15"/>
        <v>0</v>
      </c>
      <c r="K19" s="39">
        <f t="shared" si="15"/>
        <v>0</v>
      </c>
      <c r="L19" s="39">
        <f>L18</f>
        <v>0</v>
      </c>
      <c r="M19" s="39">
        <f t="shared" ref="M19:BL19" si="16">M18</f>
        <v>0</v>
      </c>
      <c r="N19" s="39">
        <f t="shared" si="16"/>
        <v>0</v>
      </c>
      <c r="O19" s="39">
        <f t="shared" si="16"/>
        <v>0</v>
      </c>
      <c r="P19" s="39">
        <f t="shared" si="16"/>
        <v>0</v>
      </c>
      <c r="Q19" s="39">
        <f t="shared" si="16"/>
        <v>0</v>
      </c>
      <c r="R19" s="39">
        <f t="shared" si="16"/>
        <v>0</v>
      </c>
      <c r="S19" s="39">
        <f t="shared" si="16"/>
        <v>0</v>
      </c>
      <c r="T19" s="39">
        <f t="shared" si="16"/>
        <v>0</v>
      </c>
      <c r="U19" s="39">
        <f t="shared" si="16"/>
        <v>0</v>
      </c>
      <c r="V19" s="39">
        <f t="shared" si="16"/>
        <v>0</v>
      </c>
      <c r="W19" s="39">
        <f t="shared" si="16"/>
        <v>0</v>
      </c>
      <c r="X19" s="39">
        <f t="shared" ref="X19" si="17">X18</f>
        <v>0</v>
      </c>
      <c r="Y19" s="39">
        <f t="shared" si="16"/>
        <v>0</v>
      </c>
      <c r="Z19" s="39">
        <f t="shared" si="16"/>
        <v>0</v>
      </c>
      <c r="AA19" s="39">
        <f t="shared" si="16"/>
        <v>0</v>
      </c>
      <c r="AB19" s="39">
        <f t="shared" si="16"/>
        <v>0</v>
      </c>
      <c r="AC19" s="39">
        <f t="shared" si="16"/>
        <v>0</v>
      </c>
      <c r="AD19" s="39">
        <f t="shared" si="16"/>
        <v>0</v>
      </c>
      <c r="AE19" s="39">
        <f t="shared" si="16"/>
        <v>0</v>
      </c>
      <c r="AF19" s="39">
        <f t="shared" si="16"/>
        <v>0</v>
      </c>
      <c r="AG19" s="39">
        <f t="shared" si="16"/>
        <v>0</v>
      </c>
      <c r="AH19" s="39">
        <f t="shared" si="16"/>
        <v>0</v>
      </c>
      <c r="AI19" s="39">
        <f t="shared" si="16"/>
        <v>0</v>
      </c>
      <c r="AJ19" s="39">
        <f t="shared" si="16"/>
        <v>0</v>
      </c>
      <c r="AK19" s="39">
        <f t="shared" si="16"/>
        <v>0</v>
      </c>
      <c r="AL19" s="39">
        <f t="shared" si="16"/>
        <v>0</v>
      </c>
      <c r="AM19" s="39">
        <f t="shared" si="16"/>
        <v>0</v>
      </c>
      <c r="AN19" s="39">
        <f t="shared" si="16"/>
        <v>0</v>
      </c>
      <c r="AO19" s="39">
        <f t="shared" si="16"/>
        <v>0</v>
      </c>
      <c r="AP19" s="39">
        <f t="shared" si="16"/>
        <v>13.894664105001311</v>
      </c>
      <c r="AQ19" s="39">
        <f t="shared" si="16"/>
        <v>44.522710912922371</v>
      </c>
      <c r="AR19" s="39">
        <f t="shared" si="16"/>
        <v>0</v>
      </c>
      <c r="AS19" s="39">
        <f t="shared" si="16"/>
        <v>0</v>
      </c>
      <c r="AT19" s="39">
        <f t="shared" si="16"/>
        <v>0</v>
      </c>
      <c r="AU19" s="39">
        <f t="shared" si="16"/>
        <v>0</v>
      </c>
      <c r="AV19" s="39">
        <f t="shared" si="16"/>
        <v>0</v>
      </c>
      <c r="AW19" s="39">
        <f t="shared" si="16"/>
        <v>0</v>
      </c>
      <c r="AX19" s="39">
        <f t="shared" si="16"/>
        <v>0</v>
      </c>
      <c r="AY19" s="39">
        <f t="shared" si="16"/>
        <v>5.6349762327010833</v>
      </c>
      <c r="AZ19" s="39">
        <f t="shared" si="16"/>
        <v>20.168073583569324</v>
      </c>
      <c r="BA19" s="39">
        <f t="shared" si="16"/>
        <v>34.896511097478765</v>
      </c>
      <c r="BB19" s="39">
        <f t="shared" si="16"/>
        <v>49.823065596513665</v>
      </c>
      <c r="BC19" s="39">
        <f t="shared" si="16"/>
        <v>64.950554518076814</v>
      </c>
      <c r="BD19" s="39">
        <f t="shared" si="16"/>
        <v>80.281836517103258</v>
      </c>
      <c r="BE19" s="39">
        <f t="shared" si="16"/>
        <v>95.819812077260437</v>
      </c>
      <c r="BF19" s="39">
        <f t="shared" si="16"/>
        <v>111.56742413126734</v>
      </c>
      <c r="BG19" s="39">
        <f t="shared" si="16"/>
        <v>127.52765869047177</v>
      </c>
      <c r="BH19" s="39">
        <f t="shared" si="16"/>
        <v>143.70354548382144</v>
      </c>
      <c r="BI19" s="39">
        <f t="shared" si="16"/>
        <v>160.09815860637204</v>
      </c>
      <c r="BJ19" s="39">
        <f t="shared" si="16"/>
        <v>176.71461717747312</v>
      </c>
      <c r="BK19" s="39">
        <f t="shared" si="16"/>
        <v>193.55608600877758</v>
      </c>
      <c r="BL19" s="39">
        <f t="shared" si="16"/>
        <v>210.6257762822211</v>
      </c>
      <c r="BM19" s="39">
        <f t="shared" ref="BM19:BT19" si="18">BM18</f>
        <v>225.16779675358691</v>
      </c>
      <c r="BN19" s="39">
        <f t="shared" si="18"/>
        <v>239.92593597820164</v>
      </c>
      <c r="BO19" s="39">
        <f t="shared" si="18"/>
        <v>254.90342212826923</v>
      </c>
      <c r="BP19" s="39">
        <f t="shared" si="18"/>
        <v>270.10353170650501</v>
      </c>
      <c r="BQ19" s="39">
        <f t="shared" si="18"/>
        <v>285.52959027047012</v>
      </c>
      <c r="BR19" s="39">
        <f t="shared" si="18"/>
        <v>295.91694968341335</v>
      </c>
      <c r="BS19" s="39">
        <f t="shared" si="18"/>
        <v>306.50141869075202</v>
      </c>
      <c r="BT19" s="39">
        <f t="shared" si="18"/>
        <v>317.28623334467107</v>
      </c>
      <c r="BU19" s="39">
        <f t="shared" ref="BU19:BV19" si="19">BU18</f>
        <v>328.27468012846469</v>
      </c>
      <c r="BV19" s="39">
        <f t="shared" si="19"/>
        <v>348.03811308411287</v>
      </c>
    </row>
    <row r="20" spans="1:74" x14ac:dyDescent="0.25">
      <c r="A20" s="15" t="s">
        <v>77</v>
      </c>
      <c r="B20" s="17" t="s">
        <v>340</v>
      </c>
      <c r="C20" s="16" t="s">
        <v>408</v>
      </c>
      <c r="D20" s="40">
        <f>'Orosz hitel'!C19</f>
        <v>1.9750000000000001</v>
      </c>
      <c r="E20" s="40">
        <f>'Orosz hitel'!D19</f>
        <v>6.32</v>
      </c>
      <c r="F20" s="40">
        <f>'Orosz hitel'!E19</f>
        <v>12.64</v>
      </c>
      <c r="G20" s="40">
        <f>'Orosz hitel'!F19</f>
        <v>51.35</v>
      </c>
      <c r="H20" s="40">
        <f>'Orosz hitel'!G19</f>
        <v>110.995</v>
      </c>
      <c r="I20" s="40">
        <f>'Orosz hitel'!H19</f>
        <v>161.55500000000001</v>
      </c>
      <c r="J20" s="40">
        <f>'Orosz hitel'!I19</f>
        <v>208.95500000000001</v>
      </c>
      <c r="K20" s="40">
        <f>'Orosz hitel'!J19</f>
        <v>255.36750000000001</v>
      </c>
      <c r="L20" s="40">
        <f>'Orosz hitel'!K19</f>
        <v>304.34750000000003</v>
      </c>
      <c r="M20" s="40">
        <f>'Orosz hitel'!L19</f>
        <v>353.13</v>
      </c>
      <c r="N20" s="40">
        <f>'Orosz hitel'!M19</f>
        <v>386.31</v>
      </c>
      <c r="O20" s="40">
        <f>'Orosz hitel'!N19</f>
        <v>450</v>
      </c>
      <c r="P20" s="40">
        <f>'Orosz hitel'!O19</f>
        <v>441.96428571428572</v>
      </c>
      <c r="Q20" s="40">
        <f>'Orosz hitel'!P19</f>
        <v>425.89285714285711</v>
      </c>
      <c r="R20" s="40">
        <f>'Orosz hitel'!Q19</f>
        <v>409.82142857142861</v>
      </c>
      <c r="S20" s="40">
        <f>'Orosz hitel'!R19</f>
        <v>393.75</v>
      </c>
      <c r="T20" s="40">
        <f>'Orosz hitel'!S19</f>
        <v>377.6785714285715</v>
      </c>
      <c r="U20" s="40">
        <f>'Orosz hitel'!T19</f>
        <v>361.60714285714289</v>
      </c>
      <c r="V20" s="40">
        <f>'Orosz hitel'!U19</f>
        <v>365.14285714285722</v>
      </c>
      <c r="W20" s="40">
        <f>'Orosz hitel'!V19</f>
        <v>341.14285714285722</v>
      </c>
      <c r="X20" s="40">
        <f>'Orosz hitel'!W19</f>
        <v>317.14285714285722</v>
      </c>
      <c r="Y20" s="40">
        <f>'Orosz hitel'!X19</f>
        <v>293.14285714285722</v>
      </c>
      <c r="Z20" s="40">
        <f>'Orosz hitel'!Y19</f>
        <v>269.14285714285722</v>
      </c>
      <c r="AA20" s="40">
        <f>'Orosz hitel'!Z19</f>
        <v>245.14285714285722</v>
      </c>
      <c r="AB20" s="40">
        <f>'Orosz hitel'!AA19</f>
        <v>221.14285714285722</v>
      </c>
      <c r="AC20" s="40">
        <f>'Orosz hitel'!AB19</f>
        <v>201.53571428571436</v>
      </c>
      <c r="AD20" s="40">
        <f>'Orosz hitel'!AC19</f>
        <v>173.25000000000009</v>
      </c>
      <c r="AE20" s="40">
        <f>'Orosz hitel'!AD19</f>
        <v>144.96428571428578</v>
      </c>
      <c r="AF20" s="40">
        <f>'Orosz hitel'!AE19</f>
        <v>116.67857142857149</v>
      </c>
      <c r="AG20" s="40">
        <f>'Orosz hitel'!AF19</f>
        <v>88.392857142857196</v>
      </c>
      <c r="AH20" s="40">
        <f>'Orosz hitel'!AG19</f>
        <v>60.107142857142904</v>
      </c>
      <c r="AI20" s="40">
        <f>'Orosz hitel'!AH19</f>
        <v>31.821428571428619</v>
      </c>
      <c r="AJ20" s="40">
        <f>'Orosz hitel'!AI19</f>
        <v>0</v>
      </c>
      <c r="AK20" s="40">
        <f>'Orosz hitel'!AJ19</f>
        <v>0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</row>
    <row r="21" spans="1:74" x14ac:dyDescent="0.25">
      <c r="A21" s="15" t="s">
        <v>78</v>
      </c>
      <c r="B21" s="17" t="s">
        <v>345</v>
      </c>
      <c r="C21" s="16" t="s">
        <v>79</v>
      </c>
      <c r="D21" s="18">
        <f>IF(D96&gt;0,Paraméterek!$B12*'Pü. kimutatások'!D96,0)</f>
        <v>1.6685159642169394</v>
      </c>
      <c r="E21" s="18">
        <f>IF(E96&gt;0,Paraméterek!$B12*'Pü. kimutatások'!E96,0)</f>
        <v>3.74687589546101</v>
      </c>
      <c r="F21" s="18">
        <f>IF(F96&gt;0,Paraméterek!$B12*'Pü. kimutatások'!F96,0)</f>
        <v>4.8245973185862132</v>
      </c>
      <c r="G21" s="18">
        <f>IF(G96&gt;0,Paraméterek!$B12*'Pü. kimutatások'!G96,0)</f>
        <v>0</v>
      </c>
      <c r="H21" s="18">
        <f>IF(H96&gt;0,Paraméterek!$B12*'Pü. kimutatások'!H96,0)</f>
        <v>0</v>
      </c>
      <c r="I21" s="18">
        <f>IF(I96&gt;0,Paraméterek!$B12*'Pü. kimutatások'!I96,0)</f>
        <v>15.174732957596671</v>
      </c>
      <c r="J21" s="18">
        <f>IF(J96&gt;0,Paraméterek!$B12*'Pü. kimutatások'!J96,0)</f>
        <v>44.972521064201956</v>
      </c>
      <c r="K21" s="18">
        <f>IF(K96&gt;0,Paraméterek!$B12*'Pü. kimutatások'!K96,0)</f>
        <v>72.090925753208765</v>
      </c>
      <c r="L21" s="18">
        <f>IF(L96&gt;0,Paraméterek!$B12*'Pü. kimutatások'!L96,0)</f>
        <v>111.49982721923286</v>
      </c>
      <c r="M21" s="18">
        <f>IF(M96&gt;0,Paraméterek!$B12*'Pü. kimutatások'!M96,0)</f>
        <v>159.84793221955252</v>
      </c>
      <c r="N21" s="18">
        <f>IF(N96&gt;0,Paraméterek!$B12*'Pü. kimutatások'!N96,0)</f>
        <v>247.46767418015276</v>
      </c>
      <c r="O21" s="18">
        <f>IF(O96&gt;0,Paraméterek!$B12*'Pü. kimutatások'!O96,0)</f>
        <v>224.56079485889103</v>
      </c>
      <c r="P21" s="18">
        <f>IF(P96&gt;0,Paraméterek!$B12*'Pü. kimutatások'!P96,0)</f>
        <v>218.12113224761234</v>
      </c>
      <c r="Q21" s="18">
        <f>IF(Q96&gt;0,Paraméterek!$B12*'Pü. kimutatások'!Q96,0)</f>
        <v>210.9755206598989</v>
      </c>
      <c r="R21" s="18">
        <f>IF(R96&gt;0,Paraméterek!$B12*'Pü. kimutatások'!R96,0)</f>
        <v>203.82260999153553</v>
      </c>
      <c r="S21" s="18">
        <f>IF(S96&gt;0,Paraméterek!$B12*'Pü. kimutatások'!S96,0)</f>
        <v>196.66229075631418</v>
      </c>
      <c r="T21" s="18">
        <f>IF(T96&gt;0,Paraméterek!$B12*'Pü. kimutatások'!T96,0)</f>
        <v>189.49445182573399</v>
      </c>
      <c r="U21" s="18">
        <f>IF(U96&gt;0,Paraméterek!$B12*'Pü. kimutatások'!U96,0)</f>
        <v>182.31898040436286</v>
      </c>
      <c r="V21" s="18">
        <f>IF(V96&gt;0,Paraméterek!$B12*'Pü. kimutatások'!V96,0)</f>
        <v>189.26309119738443</v>
      </c>
      <c r="W21" s="18">
        <f>IF(W96&gt;0,Paraméterek!$B12*'Pü. kimutatások'!W96,0)</f>
        <v>187.98620845667779</v>
      </c>
      <c r="X21" s="18">
        <f>IF(X96&gt;0,Paraméterek!$B12*'Pü. kimutatások'!X96,0)</f>
        <v>193.02423656864397</v>
      </c>
      <c r="Y21" s="18">
        <f>IF(Y96&gt;0,Paraméterek!$B12*'Pü. kimutatások'!Y96,0)</f>
        <v>197.47027403021599</v>
      </c>
      <c r="Z21" s="18">
        <f>IF(Z96&gt;0,Paraméterek!$B12*'Pü. kimutatások'!Z96,0)</f>
        <v>201.90689335806147</v>
      </c>
      <c r="AA21" s="18">
        <f>IF(AA96&gt;0,Paraméterek!$B12*'Pü. kimutatások'!AA96,0)</f>
        <v>206.33395328017133</v>
      </c>
      <c r="AB21" s="18">
        <f>IF(AB96&gt;0,Paraméterek!$B12*'Pü. kimutatások'!AB96,0)</f>
        <v>210.75131040546052</v>
      </c>
      <c r="AC21" s="18">
        <f>IF(AC96&gt;0,Paraméterek!$B12*'Pü. kimutatások'!AC96,0)</f>
        <v>221.75198689384058</v>
      </c>
      <c r="AD21" s="18">
        <f>IF(AD96&gt;0,Paraméterek!$B12*'Pü. kimutatások'!AD96,0)</f>
        <v>231.98800893327328</v>
      </c>
      <c r="AE21" s="18">
        <f>IF(AE96&gt;0,Paraméterek!$B12*'Pü. kimutatások'!AE96,0)</f>
        <v>242.21388496789291</v>
      </c>
      <c r="AF21" s="18">
        <f>IF(AF96&gt;0,Paraméterek!$B12*'Pü. kimutatások'!AF96,0)</f>
        <v>252.42946280762882</v>
      </c>
      <c r="AG21" s="18">
        <f>IF(AG96&gt;0,Paraméterek!$B12*'Pü. kimutatások'!AG96,0)</f>
        <v>262.63458797955775</v>
      </c>
      <c r="AH21" s="18">
        <f>IF(AH96&gt;0,Paraméterek!$B12*'Pü. kimutatások'!AH96,0)</f>
        <v>272.82910369366067</v>
      </c>
      <c r="AI21" s="18">
        <f>IF(AI96&gt;0,Paraméterek!$B12*'Pü. kimutatások'!AI96,0)</f>
        <v>283.37840516175646</v>
      </c>
      <c r="AJ21" s="18">
        <f>IF(AJ96&gt;0,Paraméterek!$B12*'Pü. kimutatások'!AJ96,0)</f>
        <v>273.43063062994395</v>
      </c>
      <c r="AK21" s="18">
        <f>IF(AK96&gt;0,Paraméterek!$B12*'Pü. kimutatások'!AK96,0)</f>
        <v>231.30753840710386</v>
      </c>
      <c r="AL21" s="18">
        <f>IF(AL96&gt;0,Paraméterek!$B12*'Pü. kimutatások'!AL96,0)</f>
        <v>185.30849487698276</v>
      </c>
      <c r="AM21" s="18">
        <f>IF(AM96&gt;0,Paraméterek!$B12*'Pü. kimutatások'!AM96,0)</f>
        <v>135.14165166738911</v>
      </c>
      <c r="AN21" s="18">
        <f>IF(AN96&gt;0,Paraméterek!$B12*'Pü. kimutatások'!AN96,0)</f>
        <v>85.094975163724783</v>
      </c>
      <c r="AO21" s="18">
        <f>IF(AO96&gt;0,Paraméterek!$B12*'Pü. kimutatások'!AO96,0)</f>
        <v>30.563091387797968</v>
      </c>
      <c r="AP21" s="18">
        <f>IF(AP96&gt;0,Paraméterek!$B12*'Pü. kimutatások'!AP96,0)</f>
        <v>0</v>
      </c>
      <c r="AQ21" s="18">
        <f>IF(AQ96&gt;0,Paraméterek!$B12*'Pü. kimutatások'!AQ96,0)</f>
        <v>0</v>
      </c>
      <c r="AR21" s="18">
        <f>IF(AR96&gt;0,Paraméterek!$B12*'Pü. kimutatások'!AR96,0)</f>
        <v>178.2726609973985</v>
      </c>
      <c r="AS21" s="18">
        <f>IF(AS96&gt;0,Paraméterek!$B12*'Pü. kimutatások'!AS96,0)</f>
        <v>152.80287038910535</v>
      </c>
      <c r="AT21" s="18">
        <f>IF(AT96&gt;0,Paraméterek!$B12*'Pü. kimutatások'!AT96,0)</f>
        <v>126.81008169395044</v>
      </c>
      <c r="AU21" s="18">
        <f>IF(AU96&gt;0,Paraméterek!$B12*'Pü. kimutatások'!AU96,0)</f>
        <v>100.28452974875148</v>
      </c>
      <c r="AV21" s="18">
        <f>IF(AV96&gt;0,Paraméterek!$B12*'Pü. kimutatások'!AV96,0)</f>
        <v>73.216276753923083</v>
      </c>
      <c r="AW21" s="18">
        <f>IF(AW96&gt;0,Paraméterek!$B12*'Pü. kimutatások'!AW96,0)</f>
        <v>45.595209327564348</v>
      </c>
      <c r="AX21" s="18">
        <f>IF(AX96&gt;0,Paraméterek!$B12*'Pü. kimutatások'!AX96,0)</f>
        <v>17.411035510504725</v>
      </c>
      <c r="AY21" s="18">
        <f>IF(AY96&gt;0,Paraméterek!$B12*'Pü. kimutatások'!AY96,0)</f>
        <v>0</v>
      </c>
      <c r="AZ21" s="18">
        <f>IF(AZ96&gt;0,Paraméterek!$B12*'Pü. kimutatások'!AZ96,0)</f>
        <v>0</v>
      </c>
      <c r="BA21" s="18">
        <f>IF(BA96&gt;0,Paraméterek!$B12*'Pü. kimutatások'!BA96,0)</f>
        <v>0</v>
      </c>
      <c r="BB21" s="18">
        <f>IF(BB96&gt;0,Paraméterek!$B12*'Pü. kimutatások'!BB96,0)</f>
        <v>0</v>
      </c>
      <c r="BC21" s="18">
        <f>IF(BC96&gt;0,Paraméterek!$B12*'Pü. kimutatások'!BC96,0)</f>
        <v>0</v>
      </c>
      <c r="BD21" s="18">
        <f>IF(BD96&gt;0,Paraméterek!$B12*'Pü. kimutatások'!BD96,0)</f>
        <v>0</v>
      </c>
      <c r="BE21" s="18">
        <f>IF(BE96&gt;0,Paraméterek!$B12*'Pü. kimutatások'!BE96,0)</f>
        <v>0</v>
      </c>
      <c r="BF21" s="18">
        <f>IF(BF96&gt;0,Paraméterek!$B12*'Pü. kimutatások'!BF96,0)</f>
        <v>0</v>
      </c>
      <c r="BG21" s="18">
        <f>IF(BG96&gt;0,Paraméterek!$B12*'Pü. kimutatások'!BG96,0)</f>
        <v>0</v>
      </c>
      <c r="BH21" s="18">
        <f>IF(BH96&gt;0,Paraméterek!$B12*'Pü. kimutatások'!BH96,0)</f>
        <v>0</v>
      </c>
      <c r="BI21" s="18">
        <f>IF(BI96&gt;0,Paraméterek!$B12*'Pü. kimutatások'!BI96,0)</f>
        <v>0</v>
      </c>
      <c r="BJ21" s="18">
        <f>IF(BJ96&gt;0,Paraméterek!$B12*'Pü. kimutatások'!BJ96,0)</f>
        <v>0</v>
      </c>
      <c r="BK21" s="18">
        <f>IF(BK96&gt;0,Paraméterek!$B12*'Pü. kimutatások'!BK96,0)</f>
        <v>0</v>
      </c>
      <c r="BL21" s="18">
        <f>IF(BL96&gt;0,Paraméterek!$B12*'Pü. kimutatások'!BL96,0)</f>
        <v>0</v>
      </c>
      <c r="BM21" s="18">
        <f>IF(BM96&gt;0,Paraméterek!$B12*'Pü. kimutatások'!BM96,0)</f>
        <v>0</v>
      </c>
      <c r="BN21" s="18">
        <f>IF(BN96&gt;0,Paraméterek!$B12*'Pü. kimutatások'!BN96,0)</f>
        <v>0</v>
      </c>
      <c r="BO21" s="18">
        <f>IF(BO96&gt;0,Paraméterek!$B12*'Pü. kimutatások'!BO96,0)</f>
        <v>0</v>
      </c>
      <c r="BP21" s="18">
        <f>IF(BP96&gt;0,Paraméterek!$B12*'Pü. kimutatások'!BP96,0)</f>
        <v>0</v>
      </c>
      <c r="BQ21" s="18">
        <f>IF(BQ96&gt;0,Paraméterek!$B12*'Pü. kimutatások'!BQ96,0)</f>
        <v>0</v>
      </c>
      <c r="BR21" s="18">
        <f>IF(BR96&gt;0,Paraméterek!$B12*'Pü. kimutatások'!BR96,0)</f>
        <v>0</v>
      </c>
      <c r="BS21" s="18">
        <f>IF(BS96&gt;0,Paraméterek!$B12*'Pü. kimutatások'!BS96,0)</f>
        <v>0</v>
      </c>
      <c r="BT21" s="18">
        <f>IF(BT96&gt;0,Paraméterek!$B12*'Pü. kimutatások'!BT96,0)</f>
        <v>0</v>
      </c>
      <c r="BU21" s="18">
        <f>IF(BU96&gt;0,Paraméterek!$B12*'Pü. kimutatások'!BU96,0)</f>
        <v>0</v>
      </c>
      <c r="BV21" s="18">
        <f>IF(BV96&gt;0,Paraméterek!$B12*'Pü. kimutatások'!BV96,0)</f>
        <v>0</v>
      </c>
    </row>
    <row r="22" spans="1:74" x14ac:dyDescent="0.25">
      <c r="A22" s="19" t="s">
        <v>82</v>
      </c>
      <c r="B22" s="20" t="s">
        <v>83</v>
      </c>
      <c r="C22" s="21" t="s">
        <v>84</v>
      </c>
      <c r="D22" s="41">
        <f>SUM(D20,D21)</f>
        <v>3.6435159642169395</v>
      </c>
      <c r="E22" s="41">
        <f t="shared" ref="E22:BL22" si="20">SUM(E20,E21)</f>
        <v>10.06687589546101</v>
      </c>
      <c r="F22" s="41">
        <f t="shared" si="20"/>
        <v>17.464597318586215</v>
      </c>
      <c r="G22" s="41">
        <f t="shared" si="20"/>
        <v>51.35</v>
      </c>
      <c r="H22" s="41">
        <f t="shared" si="20"/>
        <v>110.995</v>
      </c>
      <c r="I22" s="41">
        <f t="shared" si="20"/>
        <v>176.72973295759667</v>
      </c>
      <c r="J22" s="41">
        <f t="shared" si="20"/>
        <v>253.92752106420198</v>
      </c>
      <c r="K22" s="41">
        <f t="shared" si="20"/>
        <v>327.45842575320876</v>
      </c>
      <c r="L22" s="41">
        <f t="shared" si="20"/>
        <v>415.84732721923285</v>
      </c>
      <c r="M22" s="41">
        <f t="shared" si="20"/>
        <v>512.97793221955249</v>
      </c>
      <c r="N22" s="41">
        <f t="shared" si="20"/>
        <v>633.77767418015276</v>
      </c>
      <c r="O22" s="41">
        <f t="shared" si="20"/>
        <v>674.56079485889109</v>
      </c>
      <c r="P22" s="41">
        <f t="shared" si="20"/>
        <v>660.08541796189809</v>
      </c>
      <c r="Q22" s="41">
        <f t="shared" si="20"/>
        <v>636.86837780275596</v>
      </c>
      <c r="R22" s="41">
        <f t="shared" si="20"/>
        <v>613.64403856296417</v>
      </c>
      <c r="S22" s="41">
        <f t="shared" si="20"/>
        <v>590.41229075631418</v>
      </c>
      <c r="T22" s="41">
        <f t="shared" si="20"/>
        <v>567.17302325430546</v>
      </c>
      <c r="U22" s="41">
        <f t="shared" si="20"/>
        <v>543.92612326150572</v>
      </c>
      <c r="V22" s="41">
        <f t="shared" si="20"/>
        <v>554.40594834024159</v>
      </c>
      <c r="W22" s="41">
        <f t="shared" si="20"/>
        <v>529.12906559953501</v>
      </c>
      <c r="X22" s="41">
        <f t="shared" ref="X22" si="21">SUM(X20,X21)</f>
        <v>510.1670937115012</v>
      </c>
      <c r="Y22" s="41">
        <f t="shared" si="20"/>
        <v>490.61313117307321</v>
      </c>
      <c r="Z22" s="41">
        <f t="shared" si="20"/>
        <v>471.04975050091866</v>
      </c>
      <c r="AA22" s="41">
        <f t="shared" si="20"/>
        <v>451.47681042302855</v>
      </c>
      <c r="AB22" s="41">
        <f t="shared" si="20"/>
        <v>431.89416754831774</v>
      </c>
      <c r="AC22" s="41">
        <f t="shared" si="20"/>
        <v>423.28770117955492</v>
      </c>
      <c r="AD22" s="41">
        <f t="shared" si="20"/>
        <v>405.23800893327336</v>
      </c>
      <c r="AE22" s="41">
        <f t="shared" si="20"/>
        <v>387.17817068217869</v>
      </c>
      <c r="AF22" s="41">
        <f t="shared" si="20"/>
        <v>369.1080342362003</v>
      </c>
      <c r="AG22" s="41">
        <f t="shared" si="20"/>
        <v>351.02744512241497</v>
      </c>
      <c r="AH22" s="41">
        <f t="shared" si="20"/>
        <v>332.93624655080356</v>
      </c>
      <c r="AI22" s="41">
        <f t="shared" si="20"/>
        <v>315.19983373318507</v>
      </c>
      <c r="AJ22" s="41">
        <f t="shared" si="20"/>
        <v>273.43063062994395</v>
      </c>
      <c r="AK22" s="41">
        <f t="shared" si="20"/>
        <v>231.30753840710386</v>
      </c>
      <c r="AL22" s="41">
        <f t="shared" si="20"/>
        <v>185.30849487698276</v>
      </c>
      <c r="AM22" s="41">
        <f t="shared" si="20"/>
        <v>135.14165166738911</v>
      </c>
      <c r="AN22" s="41">
        <f t="shared" si="20"/>
        <v>85.094975163724783</v>
      </c>
      <c r="AO22" s="41">
        <f t="shared" si="20"/>
        <v>30.563091387797968</v>
      </c>
      <c r="AP22" s="41">
        <f t="shared" si="20"/>
        <v>0</v>
      </c>
      <c r="AQ22" s="41">
        <f t="shared" si="20"/>
        <v>0</v>
      </c>
      <c r="AR22" s="41">
        <f t="shared" si="20"/>
        <v>178.2726609973985</v>
      </c>
      <c r="AS22" s="41">
        <f t="shared" si="20"/>
        <v>152.80287038910535</v>
      </c>
      <c r="AT22" s="41">
        <f t="shared" si="20"/>
        <v>126.81008169395044</v>
      </c>
      <c r="AU22" s="41">
        <f t="shared" si="20"/>
        <v>100.28452974875148</v>
      </c>
      <c r="AV22" s="41">
        <f t="shared" si="20"/>
        <v>73.216276753923083</v>
      </c>
      <c r="AW22" s="41">
        <f t="shared" si="20"/>
        <v>45.595209327564348</v>
      </c>
      <c r="AX22" s="41">
        <f t="shared" si="20"/>
        <v>17.411035510504725</v>
      </c>
      <c r="AY22" s="41">
        <f t="shared" si="20"/>
        <v>0</v>
      </c>
      <c r="AZ22" s="41">
        <f t="shared" si="20"/>
        <v>0</v>
      </c>
      <c r="BA22" s="41">
        <f t="shared" si="20"/>
        <v>0</v>
      </c>
      <c r="BB22" s="41">
        <f t="shared" si="20"/>
        <v>0</v>
      </c>
      <c r="BC22" s="41">
        <f t="shared" si="20"/>
        <v>0</v>
      </c>
      <c r="BD22" s="41">
        <f t="shared" si="20"/>
        <v>0</v>
      </c>
      <c r="BE22" s="41">
        <f t="shared" si="20"/>
        <v>0</v>
      </c>
      <c r="BF22" s="41">
        <f t="shared" si="20"/>
        <v>0</v>
      </c>
      <c r="BG22" s="41">
        <f t="shared" si="20"/>
        <v>0</v>
      </c>
      <c r="BH22" s="41">
        <f t="shared" si="20"/>
        <v>0</v>
      </c>
      <c r="BI22" s="41">
        <f t="shared" si="20"/>
        <v>0</v>
      </c>
      <c r="BJ22" s="41">
        <f t="shared" si="20"/>
        <v>0</v>
      </c>
      <c r="BK22" s="41">
        <f t="shared" si="20"/>
        <v>0</v>
      </c>
      <c r="BL22" s="41">
        <f t="shared" si="20"/>
        <v>0</v>
      </c>
      <c r="BM22" s="41">
        <f t="shared" ref="BM22:BT22" si="22">SUM(BM20,BM21)</f>
        <v>0</v>
      </c>
      <c r="BN22" s="41">
        <f t="shared" si="22"/>
        <v>0</v>
      </c>
      <c r="BO22" s="41">
        <f t="shared" si="22"/>
        <v>0</v>
      </c>
      <c r="BP22" s="41">
        <f t="shared" si="22"/>
        <v>0</v>
      </c>
      <c r="BQ22" s="41">
        <f t="shared" si="22"/>
        <v>0</v>
      </c>
      <c r="BR22" s="41">
        <f t="shared" si="22"/>
        <v>0</v>
      </c>
      <c r="BS22" s="41">
        <f t="shared" si="22"/>
        <v>0</v>
      </c>
      <c r="BT22" s="41">
        <f t="shared" si="22"/>
        <v>0</v>
      </c>
      <c r="BU22" s="41">
        <f t="shared" ref="BU22:BV22" si="23">SUM(BU20,BU21)</f>
        <v>0</v>
      </c>
      <c r="BV22" s="41">
        <f t="shared" si="23"/>
        <v>0</v>
      </c>
    </row>
    <row r="23" spans="1:74" ht="15.75" thickBot="1" x14ac:dyDescent="0.3">
      <c r="A23" s="42" t="s">
        <v>85</v>
      </c>
      <c r="B23" s="43" t="s">
        <v>86</v>
      </c>
      <c r="C23" s="44" t="s">
        <v>87</v>
      </c>
      <c r="D23" s="46">
        <f t="shared" ref="D23:AI23" si="24">+D19-D22</f>
        <v>-3.6435159642169395</v>
      </c>
      <c r="E23" s="45">
        <f t="shared" si="24"/>
        <v>-10.06687589546101</v>
      </c>
      <c r="F23" s="45">
        <f t="shared" si="24"/>
        <v>-17.464597318586215</v>
      </c>
      <c r="G23" s="45">
        <f t="shared" si="24"/>
        <v>-37.354718830301039</v>
      </c>
      <c r="H23" s="45">
        <f t="shared" si="24"/>
        <v>-109.76392411530088</v>
      </c>
      <c r="I23" s="45">
        <f t="shared" si="24"/>
        <v>-176.72973295759667</v>
      </c>
      <c r="J23" s="45">
        <f t="shared" si="24"/>
        <v>-253.92752106420198</v>
      </c>
      <c r="K23" s="45">
        <f t="shared" si="24"/>
        <v>-327.45842575320876</v>
      </c>
      <c r="L23" s="45">
        <f t="shared" si="24"/>
        <v>-415.84732721923285</v>
      </c>
      <c r="M23" s="45">
        <f t="shared" si="24"/>
        <v>-512.97793221955249</v>
      </c>
      <c r="N23" s="45">
        <f t="shared" si="24"/>
        <v>-633.77767418015276</v>
      </c>
      <c r="O23" s="45">
        <f t="shared" si="24"/>
        <v>-674.56079485889109</v>
      </c>
      <c r="P23" s="45">
        <f t="shared" si="24"/>
        <v>-660.08541796189809</v>
      </c>
      <c r="Q23" s="45">
        <f t="shared" si="24"/>
        <v>-636.86837780275596</v>
      </c>
      <c r="R23" s="45">
        <f t="shared" si="24"/>
        <v>-613.64403856296417</v>
      </c>
      <c r="S23" s="45">
        <f t="shared" si="24"/>
        <v>-590.41229075631418</v>
      </c>
      <c r="T23" s="45">
        <f t="shared" si="24"/>
        <v>-567.17302325430546</v>
      </c>
      <c r="U23" s="45">
        <f t="shared" si="24"/>
        <v>-543.92612326150572</v>
      </c>
      <c r="V23" s="45">
        <f t="shared" si="24"/>
        <v>-554.40594834024159</v>
      </c>
      <c r="W23" s="45">
        <f t="shared" si="24"/>
        <v>-529.12906559953501</v>
      </c>
      <c r="X23" s="45">
        <f t="shared" si="24"/>
        <v>-510.1670937115012</v>
      </c>
      <c r="Y23" s="45">
        <f t="shared" si="24"/>
        <v>-490.61313117307321</v>
      </c>
      <c r="Z23" s="45">
        <f t="shared" si="24"/>
        <v>-471.04975050091866</v>
      </c>
      <c r="AA23" s="45">
        <f t="shared" si="24"/>
        <v>-451.47681042302855</v>
      </c>
      <c r="AB23" s="45">
        <f t="shared" si="24"/>
        <v>-431.89416754831774</v>
      </c>
      <c r="AC23" s="45">
        <f t="shared" si="24"/>
        <v>-423.28770117955492</v>
      </c>
      <c r="AD23" s="45">
        <f t="shared" si="24"/>
        <v>-405.23800893327336</v>
      </c>
      <c r="AE23" s="45">
        <f t="shared" si="24"/>
        <v>-387.17817068217869</v>
      </c>
      <c r="AF23" s="45">
        <f t="shared" si="24"/>
        <v>-369.1080342362003</v>
      </c>
      <c r="AG23" s="45">
        <f t="shared" si="24"/>
        <v>-351.02744512241497</v>
      </c>
      <c r="AH23" s="45">
        <f t="shared" si="24"/>
        <v>-332.93624655080356</v>
      </c>
      <c r="AI23" s="45">
        <f t="shared" si="24"/>
        <v>-315.19983373318507</v>
      </c>
      <c r="AJ23" s="45">
        <f t="shared" ref="AJ23:BL23" si="25">+AJ19-AJ22</f>
        <v>-273.43063062994395</v>
      </c>
      <c r="AK23" s="45">
        <f t="shared" si="25"/>
        <v>-231.30753840710386</v>
      </c>
      <c r="AL23" s="45">
        <f t="shared" si="25"/>
        <v>-185.30849487698276</v>
      </c>
      <c r="AM23" s="45">
        <f t="shared" si="25"/>
        <v>-135.14165166738911</v>
      </c>
      <c r="AN23" s="45">
        <f t="shared" si="25"/>
        <v>-85.094975163724783</v>
      </c>
      <c r="AO23" s="45">
        <f t="shared" si="25"/>
        <v>-30.563091387797968</v>
      </c>
      <c r="AP23" s="45">
        <f t="shared" si="25"/>
        <v>13.894664105001311</v>
      </c>
      <c r="AQ23" s="45">
        <f t="shared" si="25"/>
        <v>44.522710912922371</v>
      </c>
      <c r="AR23" s="45">
        <f t="shared" si="25"/>
        <v>-178.2726609973985</v>
      </c>
      <c r="AS23" s="45">
        <f t="shared" si="25"/>
        <v>-152.80287038910535</v>
      </c>
      <c r="AT23" s="45">
        <f t="shared" si="25"/>
        <v>-126.81008169395044</v>
      </c>
      <c r="AU23" s="45">
        <f t="shared" si="25"/>
        <v>-100.28452974875148</v>
      </c>
      <c r="AV23" s="45">
        <f t="shared" si="25"/>
        <v>-73.216276753923083</v>
      </c>
      <c r="AW23" s="45">
        <f t="shared" si="25"/>
        <v>-45.595209327564348</v>
      </c>
      <c r="AX23" s="45">
        <f t="shared" si="25"/>
        <v>-17.411035510504725</v>
      </c>
      <c r="AY23" s="45">
        <f t="shared" si="25"/>
        <v>5.6349762327010833</v>
      </c>
      <c r="AZ23" s="45">
        <f t="shared" si="25"/>
        <v>20.168073583569324</v>
      </c>
      <c r="BA23" s="45">
        <f t="shared" si="25"/>
        <v>34.896511097478765</v>
      </c>
      <c r="BB23" s="45">
        <f t="shared" si="25"/>
        <v>49.823065596513665</v>
      </c>
      <c r="BC23" s="45">
        <f t="shared" si="25"/>
        <v>64.950554518076814</v>
      </c>
      <c r="BD23" s="45">
        <f t="shared" si="25"/>
        <v>80.281836517103258</v>
      </c>
      <c r="BE23" s="45">
        <f t="shared" si="25"/>
        <v>95.819812077260437</v>
      </c>
      <c r="BF23" s="45">
        <f t="shared" si="25"/>
        <v>111.56742413126734</v>
      </c>
      <c r="BG23" s="45">
        <f t="shared" si="25"/>
        <v>127.52765869047177</v>
      </c>
      <c r="BH23" s="45">
        <f t="shared" si="25"/>
        <v>143.70354548382144</v>
      </c>
      <c r="BI23" s="45">
        <f t="shared" si="25"/>
        <v>160.09815860637204</v>
      </c>
      <c r="BJ23" s="45">
        <f t="shared" si="25"/>
        <v>176.71461717747312</v>
      </c>
      <c r="BK23" s="45">
        <f t="shared" si="25"/>
        <v>193.55608600877758</v>
      </c>
      <c r="BL23" s="45">
        <f t="shared" si="25"/>
        <v>210.6257762822211</v>
      </c>
      <c r="BM23" s="45">
        <f t="shared" ref="BM23" si="26">+BM19-BM22</f>
        <v>225.16779675358691</v>
      </c>
      <c r="BN23" s="45">
        <f t="shared" ref="BN23" si="27">+BN19-BN22</f>
        <v>239.92593597820164</v>
      </c>
      <c r="BO23" s="45">
        <f t="shared" ref="BO23" si="28">+BO19-BO22</f>
        <v>254.90342212826923</v>
      </c>
      <c r="BP23" s="45">
        <f t="shared" ref="BP23" si="29">+BP19-BP22</f>
        <v>270.10353170650501</v>
      </c>
      <c r="BQ23" s="45">
        <f t="shared" ref="BQ23" si="30">+BQ19-BQ22</f>
        <v>285.52959027047012</v>
      </c>
      <c r="BR23" s="45">
        <f t="shared" ref="BR23" si="31">+BR19-BR22</f>
        <v>295.91694968341335</v>
      </c>
      <c r="BS23" s="45">
        <f t="shared" ref="BS23" si="32">+BS19-BS22</f>
        <v>306.50141869075202</v>
      </c>
      <c r="BT23" s="45">
        <f t="shared" ref="BT23" si="33">+BT19-BT22</f>
        <v>317.28623334467107</v>
      </c>
      <c r="BU23" s="45">
        <f t="shared" ref="BU23" si="34">+BU19-BU22</f>
        <v>328.27468012846469</v>
      </c>
      <c r="BV23" s="45">
        <f t="shared" ref="BV23" si="35">+BV19-BV22</f>
        <v>348.03811308411287</v>
      </c>
    </row>
    <row r="24" spans="1:74" ht="15.75" thickBot="1" x14ac:dyDescent="0.3">
      <c r="A24" s="42" t="s">
        <v>88</v>
      </c>
      <c r="B24" s="43" t="s">
        <v>89</v>
      </c>
      <c r="C24" s="44" t="s">
        <v>90</v>
      </c>
      <c r="D24" s="46">
        <f t="shared" ref="D24:AI24" si="36">+D17+D23</f>
        <v>-55.741929004766575</v>
      </c>
      <c r="E24" s="45">
        <f t="shared" si="36"/>
        <v>-62.946765131618889</v>
      </c>
      <c r="F24" s="45">
        <f t="shared" si="36"/>
        <v>-71.137684893286462</v>
      </c>
      <c r="G24" s="45">
        <f t="shared" si="36"/>
        <v>-91.832902718621781</v>
      </c>
      <c r="H24" s="45">
        <f t="shared" si="36"/>
        <v>-165.05928076194644</v>
      </c>
      <c r="I24" s="45">
        <f t="shared" si="36"/>
        <v>-232.85451995394189</v>
      </c>
      <c r="J24" s="45">
        <f t="shared" si="36"/>
        <v>-310.89417986549239</v>
      </c>
      <c r="K24" s="45">
        <f t="shared" si="36"/>
        <v>-385.27958443651852</v>
      </c>
      <c r="L24" s="45">
        <f t="shared" si="36"/>
        <v>-486.51453361194206</v>
      </c>
      <c r="M24" s="45">
        <f t="shared" si="36"/>
        <v>-607.50216786581564</v>
      </c>
      <c r="N24" s="45">
        <f t="shared" si="36"/>
        <v>-768.28473415282349</v>
      </c>
      <c r="O24" s="45">
        <f t="shared" si="36"/>
        <v>-595.12139441783802</v>
      </c>
      <c r="P24" s="45">
        <f t="shared" si="36"/>
        <v>-573.18967651422849</v>
      </c>
      <c r="Q24" s="45">
        <f t="shared" si="36"/>
        <v>-542.40445023337202</v>
      </c>
      <c r="R24" s="45">
        <f t="shared" si="36"/>
        <v>-511.49840208003877</v>
      </c>
      <c r="S24" s="45">
        <f t="shared" si="36"/>
        <v>-480.46971972614614</v>
      </c>
      <c r="T24" s="45">
        <f t="shared" si="36"/>
        <v>-449.31656365868389</v>
      </c>
      <c r="U24" s="45">
        <f t="shared" si="36"/>
        <v>-418.037066771951</v>
      </c>
      <c r="V24" s="45">
        <f t="shared" si="36"/>
        <v>-420.36380600334269</v>
      </c>
      <c r="W24" s="45">
        <f t="shared" si="36"/>
        <v>-304.54259720515188</v>
      </c>
      <c r="X24" s="45">
        <f t="shared" si="36"/>
        <v>-283.37145706148323</v>
      </c>
      <c r="Y24" s="45">
        <f t="shared" si="36"/>
        <v>-254.15080997330583</v>
      </c>
      <c r="Z24" s="45">
        <f t="shared" si="36"/>
        <v>-224.77574448315374</v>
      </c>
      <c r="AA24" s="45">
        <f t="shared" si="36"/>
        <v>-195.2439443149986</v>
      </c>
      <c r="AB24" s="45">
        <f t="shared" si="36"/>
        <v>-165.55305844866638</v>
      </c>
      <c r="AC24" s="45">
        <f t="shared" si="36"/>
        <v>-146.68672544340927</v>
      </c>
      <c r="AD24" s="45">
        <f t="shared" si="36"/>
        <v>-118.22326856108566</v>
      </c>
      <c r="AE24" s="45">
        <f t="shared" si="36"/>
        <v>-89.593459204407964</v>
      </c>
      <c r="AF24" s="45">
        <f t="shared" si="36"/>
        <v>-60.794802086263303</v>
      </c>
      <c r="AG24" s="45">
        <f t="shared" si="36"/>
        <v>-31.824764490228631</v>
      </c>
      <c r="AH24" s="45">
        <f t="shared" si="36"/>
        <v>-2.6807757091351618</v>
      </c>
      <c r="AI24" s="45">
        <f t="shared" si="36"/>
        <v>26.274219171108768</v>
      </c>
      <c r="AJ24" s="45">
        <f t="shared" ref="AJ24:BL24" si="37">+AJ17+AJ23</f>
        <v>79.430283067914047</v>
      </c>
      <c r="AK24" s="45">
        <f t="shared" si="37"/>
        <v>133.11103899622188</v>
      </c>
      <c r="AL24" s="45">
        <f t="shared" si="37"/>
        <v>190.84111118739258</v>
      </c>
      <c r="AM24" s="45">
        <f t="shared" si="37"/>
        <v>252.91494848795497</v>
      </c>
      <c r="AN24" s="45">
        <f t="shared" si="37"/>
        <v>650.34722399394616</v>
      </c>
      <c r="AO24" s="45">
        <f t="shared" si="37"/>
        <v>717.14599075723788</v>
      </c>
      <c r="AP24" s="45">
        <f t="shared" si="37"/>
        <v>774.05463248221236</v>
      </c>
      <c r="AQ24" s="45">
        <f t="shared" si="37"/>
        <v>817.32032881579153</v>
      </c>
      <c r="AR24" s="45">
        <f t="shared" si="37"/>
        <v>607.35217117401373</v>
      </c>
      <c r="AS24" s="45">
        <f t="shared" si="37"/>
        <v>488.61134488570337</v>
      </c>
      <c r="AT24" s="45">
        <f t="shared" si="37"/>
        <v>527.81905040066761</v>
      </c>
      <c r="AU24" s="45">
        <f t="shared" si="37"/>
        <v>567.75774291797393</v>
      </c>
      <c r="AV24" s="45">
        <f t="shared" si="37"/>
        <v>608.44033359349066</v>
      </c>
      <c r="AW24" s="45">
        <f t="shared" si="37"/>
        <v>649.87995376574793</v>
      </c>
      <c r="AX24" s="45">
        <f t="shared" si="37"/>
        <v>692.08995861989456</v>
      </c>
      <c r="AY24" s="45">
        <f t="shared" si="37"/>
        <v>729.37218886574419</v>
      </c>
      <c r="AZ24" s="45">
        <f t="shared" si="37"/>
        <v>758.35504799679563</v>
      </c>
      <c r="BA24" s="45">
        <f t="shared" si="37"/>
        <v>787.74999371759054</v>
      </c>
      <c r="BB24" s="45">
        <f t="shared" si="37"/>
        <v>817.56305404661441</v>
      </c>
      <c r="BC24" s="45">
        <f t="shared" si="37"/>
        <v>847.80034638561699</v>
      </c>
      <c r="BD24" s="45">
        <f t="shared" si="37"/>
        <v>878.46807885334385</v>
      </c>
      <c r="BE24" s="45">
        <f t="shared" si="37"/>
        <v>909.57255163923151</v>
      </c>
      <c r="BF24" s="45">
        <f t="shared" si="37"/>
        <v>941.12015837735589</v>
      </c>
      <c r="BG24" s="45">
        <f t="shared" si="37"/>
        <v>973.11738754093915</v>
      </c>
      <c r="BH24" s="45">
        <f t="shared" si="37"/>
        <v>1005.5708238577338</v>
      </c>
      <c r="BI24" s="45">
        <f t="shared" si="37"/>
        <v>1038.4871497465801</v>
      </c>
      <c r="BJ24" s="45">
        <f t="shared" si="37"/>
        <v>1071.8731467754719</v>
      </c>
      <c r="BK24" s="45">
        <f t="shared" si="37"/>
        <v>1105.7356971414335</v>
      </c>
      <c r="BL24" s="45">
        <f t="shared" si="37"/>
        <v>1140.081785172554</v>
      </c>
      <c r="BM24" s="45">
        <f t="shared" ref="BM24" si="38">+BM17+BM23</f>
        <v>1254.5093493679601</v>
      </c>
      <c r="BN24" s="45">
        <f t="shared" ref="BN24" si="39">+BN17+BN23</f>
        <v>1287.06606547248</v>
      </c>
      <c r="BO24" s="45">
        <f t="shared" ref="BO24" si="40">+BO17+BO23</f>
        <v>1320.1091071556498</v>
      </c>
      <c r="BP24" s="45">
        <f t="shared" ref="BP24" si="41">+BP17+BP23</f>
        <v>1353.6457555999839</v>
      </c>
      <c r="BQ24" s="45">
        <f t="shared" ref="BQ24" si="42">+BQ17+BQ23</f>
        <v>1387.6834011130402</v>
      </c>
      <c r="BR24" s="45">
        <f t="shared" ref="BR24" si="43">+BR17+BR23</f>
        <v>1574.1917606584827</v>
      </c>
      <c r="BS24" s="45">
        <f t="shared" ref="BS24" si="44">+BS17+BS23</f>
        <v>1603.9503518304473</v>
      </c>
      <c r="BT24" s="45">
        <f t="shared" ref="BT24" si="45">+BT17+BT23</f>
        <v>1634.1969004814614</v>
      </c>
      <c r="BU24" s="45">
        <f t="shared" ref="BU24" si="46">+BU17+BU23</f>
        <v>1664.9390072723068</v>
      </c>
      <c r="BV24" s="45">
        <f t="shared" ref="BV24" si="47">+BV17+BV23</f>
        <v>1704.752405135112</v>
      </c>
    </row>
    <row r="25" spans="1:74" x14ac:dyDescent="0.25">
      <c r="A25" s="34" t="s">
        <v>91</v>
      </c>
      <c r="B25" s="47" t="s">
        <v>92</v>
      </c>
      <c r="C25" s="48" t="s">
        <v>93</v>
      </c>
      <c r="D25" s="40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</row>
    <row r="26" spans="1:74" x14ac:dyDescent="0.25">
      <c r="A26" s="34" t="s">
        <v>94</v>
      </c>
      <c r="B26" s="47" t="s">
        <v>95</v>
      </c>
      <c r="C26" s="48" t="s">
        <v>96</v>
      </c>
      <c r="D26" s="40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</row>
    <row r="27" spans="1:74" ht="15.75" thickBot="1" x14ac:dyDescent="0.3">
      <c r="A27" s="35" t="s">
        <v>97</v>
      </c>
      <c r="B27" s="36" t="s">
        <v>98</v>
      </c>
      <c r="C27" s="37" t="s">
        <v>99</v>
      </c>
      <c r="D27" s="50">
        <f t="shared" ref="D27:V27" si="48">+D25-D26</f>
        <v>0</v>
      </c>
      <c r="E27" s="49">
        <f t="shared" si="48"/>
        <v>0</v>
      </c>
      <c r="F27" s="49">
        <f t="shared" si="48"/>
        <v>0</v>
      </c>
      <c r="G27" s="49">
        <f t="shared" si="48"/>
        <v>0</v>
      </c>
      <c r="H27" s="49">
        <f t="shared" si="48"/>
        <v>0</v>
      </c>
      <c r="I27" s="49">
        <f t="shared" si="48"/>
        <v>0</v>
      </c>
      <c r="J27" s="49">
        <f t="shared" si="48"/>
        <v>0</v>
      </c>
      <c r="K27" s="49">
        <f t="shared" si="48"/>
        <v>0</v>
      </c>
      <c r="L27" s="49">
        <f t="shared" si="48"/>
        <v>0</v>
      </c>
      <c r="M27" s="49">
        <f t="shared" si="48"/>
        <v>0</v>
      </c>
      <c r="N27" s="49">
        <f t="shared" si="48"/>
        <v>0</v>
      </c>
      <c r="O27" s="49">
        <f t="shared" si="48"/>
        <v>0</v>
      </c>
      <c r="P27" s="49">
        <f t="shared" si="48"/>
        <v>0</v>
      </c>
      <c r="Q27" s="49">
        <f t="shared" si="48"/>
        <v>0</v>
      </c>
      <c r="R27" s="49">
        <f t="shared" si="48"/>
        <v>0</v>
      </c>
      <c r="S27" s="49">
        <f t="shared" si="48"/>
        <v>0</v>
      </c>
      <c r="T27" s="49">
        <f t="shared" si="48"/>
        <v>0</v>
      </c>
      <c r="U27" s="49">
        <f t="shared" si="48"/>
        <v>0</v>
      </c>
      <c r="V27" s="49">
        <f t="shared" si="48"/>
        <v>0</v>
      </c>
      <c r="W27" s="49">
        <f t="shared" ref="W27:BL27" si="49">+W25-W26</f>
        <v>0</v>
      </c>
      <c r="X27" s="49">
        <f t="shared" ref="X27" si="50">+X25-X26</f>
        <v>0</v>
      </c>
      <c r="Y27" s="49">
        <f t="shared" si="49"/>
        <v>0</v>
      </c>
      <c r="Z27" s="49">
        <f t="shared" si="49"/>
        <v>0</v>
      </c>
      <c r="AA27" s="49">
        <f t="shared" si="49"/>
        <v>0</v>
      </c>
      <c r="AB27" s="49">
        <f t="shared" si="49"/>
        <v>0</v>
      </c>
      <c r="AC27" s="49">
        <f t="shared" si="49"/>
        <v>0</v>
      </c>
      <c r="AD27" s="49">
        <f t="shared" si="49"/>
        <v>0</v>
      </c>
      <c r="AE27" s="49">
        <f t="shared" si="49"/>
        <v>0</v>
      </c>
      <c r="AF27" s="49">
        <f t="shared" si="49"/>
        <v>0</v>
      </c>
      <c r="AG27" s="49">
        <f t="shared" si="49"/>
        <v>0</v>
      </c>
      <c r="AH27" s="49">
        <f t="shared" si="49"/>
        <v>0</v>
      </c>
      <c r="AI27" s="49">
        <f t="shared" si="49"/>
        <v>0</v>
      </c>
      <c r="AJ27" s="49">
        <f t="shared" si="49"/>
        <v>0</v>
      </c>
      <c r="AK27" s="49">
        <f t="shared" si="49"/>
        <v>0</v>
      </c>
      <c r="AL27" s="49">
        <f t="shared" si="49"/>
        <v>0</v>
      </c>
      <c r="AM27" s="49">
        <f t="shared" si="49"/>
        <v>0</v>
      </c>
      <c r="AN27" s="49">
        <f t="shared" si="49"/>
        <v>0</v>
      </c>
      <c r="AO27" s="49">
        <f t="shared" si="49"/>
        <v>0</v>
      </c>
      <c r="AP27" s="49">
        <f t="shared" si="49"/>
        <v>0</v>
      </c>
      <c r="AQ27" s="49">
        <f t="shared" si="49"/>
        <v>0</v>
      </c>
      <c r="AR27" s="49">
        <f t="shared" si="49"/>
        <v>0</v>
      </c>
      <c r="AS27" s="49">
        <f t="shared" si="49"/>
        <v>0</v>
      </c>
      <c r="AT27" s="49">
        <f t="shared" si="49"/>
        <v>0</v>
      </c>
      <c r="AU27" s="49">
        <f t="shared" si="49"/>
        <v>0</v>
      </c>
      <c r="AV27" s="49">
        <f t="shared" si="49"/>
        <v>0</v>
      </c>
      <c r="AW27" s="49">
        <f t="shared" si="49"/>
        <v>0</v>
      </c>
      <c r="AX27" s="49">
        <f t="shared" si="49"/>
        <v>0</v>
      </c>
      <c r="AY27" s="49">
        <f t="shared" si="49"/>
        <v>0</v>
      </c>
      <c r="AZ27" s="49">
        <f t="shared" si="49"/>
        <v>0</v>
      </c>
      <c r="BA27" s="49">
        <f t="shared" si="49"/>
        <v>0</v>
      </c>
      <c r="BB27" s="49">
        <f t="shared" si="49"/>
        <v>0</v>
      </c>
      <c r="BC27" s="49">
        <f t="shared" si="49"/>
        <v>0</v>
      </c>
      <c r="BD27" s="49">
        <f t="shared" si="49"/>
        <v>0</v>
      </c>
      <c r="BE27" s="49">
        <f t="shared" si="49"/>
        <v>0</v>
      </c>
      <c r="BF27" s="49">
        <f t="shared" si="49"/>
        <v>0</v>
      </c>
      <c r="BG27" s="49">
        <f t="shared" si="49"/>
        <v>0</v>
      </c>
      <c r="BH27" s="49">
        <f t="shared" si="49"/>
        <v>0</v>
      </c>
      <c r="BI27" s="49">
        <f t="shared" si="49"/>
        <v>0</v>
      </c>
      <c r="BJ27" s="49">
        <f t="shared" si="49"/>
        <v>0</v>
      </c>
      <c r="BK27" s="49">
        <f t="shared" si="49"/>
        <v>0</v>
      </c>
      <c r="BL27" s="49">
        <f t="shared" si="49"/>
        <v>0</v>
      </c>
      <c r="BM27" s="49">
        <f t="shared" ref="BM27:BT27" si="51">+BM25-BM26</f>
        <v>0</v>
      </c>
      <c r="BN27" s="49">
        <f t="shared" si="51"/>
        <v>0</v>
      </c>
      <c r="BO27" s="49">
        <f t="shared" si="51"/>
        <v>0</v>
      </c>
      <c r="BP27" s="49">
        <f t="shared" si="51"/>
        <v>0</v>
      </c>
      <c r="BQ27" s="49">
        <f t="shared" si="51"/>
        <v>0</v>
      </c>
      <c r="BR27" s="49">
        <f t="shared" si="51"/>
        <v>0</v>
      </c>
      <c r="BS27" s="49">
        <f t="shared" si="51"/>
        <v>0</v>
      </c>
      <c r="BT27" s="49">
        <f t="shared" si="51"/>
        <v>0</v>
      </c>
      <c r="BU27" s="49">
        <f t="shared" ref="BU27:BV27" si="52">+BU25-BU26</f>
        <v>0</v>
      </c>
      <c r="BV27" s="49">
        <f t="shared" si="52"/>
        <v>0</v>
      </c>
    </row>
    <row r="28" spans="1:74" ht="15.75" thickBot="1" x14ac:dyDescent="0.3">
      <c r="A28" s="42" t="s">
        <v>100</v>
      </c>
      <c r="B28" s="43" t="s">
        <v>101</v>
      </c>
      <c r="C28" s="44" t="s">
        <v>102</v>
      </c>
      <c r="D28" s="46">
        <f t="shared" ref="D28:V28" si="53">+D24+D27</f>
        <v>-55.741929004766575</v>
      </c>
      <c r="E28" s="45">
        <f t="shared" si="53"/>
        <v>-62.946765131618889</v>
      </c>
      <c r="F28" s="45">
        <f t="shared" si="53"/>
        <v>-71.137684893286462</v>
      </c>
      <c r="G28" s="45">
        <f t="shared" si="53"/>
        <v>-91.832902718621781</v>
      </c>
      <c r="H28" s="45">
        <f t="shared" si="53"/>
        <v>-165.05928076194644</v>
      </c>
      <c r="I28" s="45">
        <f t="shared" si="53"/>
        <v>-232.85451995394189</v>
      </c>
      <c r="J28" s="45">
        <f t="shared" si="53"/>
        <v>-310.89417986549239</v>
      </c>
      <c r="K28" s="45">
        <f t="shared" si="53"/>
        <v>-385.27958443651852</v>
      </c>
      <c r="L28" s="45">
        <f t="shared" si="53"/>
        <v>-486.51453361194206</v>
      </c>
      <c r="M28" s="45">
        <f t="shared" si="53"/>
        <v>-607.50216786581564</v>
      </c>
      <c r="N28" s="45">
        <f t="shared" si="53"/>
        <v>-768.28473415282349</v>
      </c>
      <c r="O28" s="45">
        <f t="shared" si="53"/>
        <v>-595.12139441783802</v>
      </c>
      <c r="P28" s="45">
        <f t="shared" si="53"/>
        <v>-573.18967651422849</v>
      </c>
      <c r="Q28" s="45">
        <f t="shared" si="53"/>
        <v>-542.40445023337202</v>
      </c>
      <c r="R28" s="45">
        <f t="shared" si="53"/>
        <v>-511.49840208003877</v>
      </c>
      <c r="S28" s="45">
        <f t="shared" si="53"/>
        <v>-480.46971972614614</v>
      </c>
      <c r="T28" s="45">
        <f t="shared" si="53"/>
        <v>-449.31656365868389</v>
      </c>
      <c r="U28" s="45">
        <f t="shared" si="53"/>
        <v>-418.037066771951</v>
      </c>
      <c r="V28" s="45">
        <f t="shared" si="53"/>
        <v>-420.36380600334269</v>
      </c>
      <c r="W28" s="45">
        <f t="shared" ref="W28:BL28" si="54">+W24+W27</f>
        <v>-304.54259720515188</v>
      </c>
      <c r="X28" s="45">
        <f t="shared" ref="X28" si="55">+X24+X27</f>
        <v>-283.37145706148323</v>
      </c>
      <c r="Y28" s="45">
        <f t="shared" si="54"/>
        <v>-254.15080997330583</v>
      </c>
      <c r="Z28" s="45">
        <f t="shared" si="54"/>
        <v>-224.77574448315374</v>
      </c>
      <c r="AA28" s="45">
        <f t="shared" si="54"/>
        <v>-195.2439443149986</v>
      </c>
      <c r="AB28" s="45">
        <f t="shared" si="54"/>
        <v>-165.55305844866638</v>
      </c>
      <c r="AC28" s="45">
        <f t="shared" si="54"/>
        <v>-146.68672544340927</v>
      </c>
      <c r="AD28" s="45">
        <f t="shared" si="54"/>
        <v>-118.22326856108566</v>
      </c>
      <c r="AE28" s="45">
        <f t="shared" si="54"/>
        <v>-89.593459204407964</v>
      </c>
      <c r="AF28" s="45">
        <f t="shared" si="54"/>
        <v>-60.794802086263303</v>
      </c>
      <c r="AG28" s="45">
        <f t="shared" si="54"/>
        <v>-31.824764490228631</v>
      </c>
      <c r="AH28" s="45">
        <f t="shared" si="54"/>
        <v>-2.6807757091351618</v>
      </c>
      <c r="AI28" s="45">
        <f t="shared" si="54"/>
        <v>26.274219171108768</v>
      </c>
      <c r="AJ28" s="45">
        <f t="shared" si="54"/>
        <v>79.430283067914047</v>
      </c>
      <c r="AK28" s="45">
        <f t="shared" si="54"/>
        <v>133.11103899622188</v>
      </c>
      <c r="AL28" s="45">
        <f t="shared" si="54"/>
        <v>190.84111118739258</v>
      </c>
      <c r="AM28" s="45">
        <f t="shared" si="54"/>
        <v>252.91494848795497</v>
      </c>
      <c r="AN28" s="45">
        <f t="shared" si="54"/>
        <v>650.34722399394616</v>
      </c>
      <c r="AO28" s="45">
        <f t="shared" si="54"/>
        <v>717.14599075723788</v>
      </c>
      <c r="AP28" s="45">
        <f t="shared" si="54"/>
        <v>774.05463248221236</v>
      </c>
      <c r="AQ28" s="45">
        <f t="shared" si="54"/>
        <v>817.32032881579153</v>
      </c>
      <c r="AR28" s="45">
        <f t="shared" si="54"/>
        <v>607.35217117401373</v>
      </c>
      <c r="AS28" s="45">
        <f t="shared" si="54"/>
        <v>488.61134488570337</v>
      </c>
      <c r="AT28" s="45">
        <f t="shared" si="54"/>
        <v>527.81905040066761</v>
      </c>
      <c r="AU28" s="45">
        <f t="shared" si="54"/>
        <v>567.75774291797393</v>
      </c>
      <c r="AV28" s="45">
        <f t="shared" si="54"/>
        <v>608.44033359349066</v>
      </c>
      <c r="AW28" s="45">
        <f t="shared" si="54"/>
        <v>649.87995376574793</v>
      </c>
      <c r="AX28" s="45">
        <f t="shared" si="54"/>
        <v>692.08995861989456</v>
      </c>
      <c r="AY28" s="45">
        <f t="shared" si="54"/>
        <v>729.37218886574419</v>
      </c>
      <c r="AZ28" s="45">
        <f t="shared" si="54"/>
        <v>758.35504799679563</v>
      </c>
      <c r="BA28" s="45">
        <f t="shared" si="54"/>
        <v>787.74999371759054</v>
      </c>
      <c r="BB28" s="45">
        <f t="shared" si="54"/>
        <v>817.56305404661441</v>
      </c>
      <c r="BC28" s="45">
        <f t="shared" si="54"/>
        <v>847.80034638561699</v>
      </c>
      <c r="BD28" s="45">
        <f t="shared" si="54"/>
        <v>878.46807885334385</v>
      </c>
      <c r="BE28" s="45">
        <f t="shared" si="54"/>
        <v>909.57255163923151</v>
      </c>
      <c r="BF28" s="45">
        <f t="shared" si="54"/>
        <v>941.12015837735589</v>
      </c>
      <c r="BG28" s="45">
        <f t="shared" si="54"/>
        <v>973.11738754093915</v>
      </c>
      <c r="BH28" s="45">
        <f t="shared" si="54"/>
        <v>1005.5708238577338</v>
      </c>
      <c r="BI28" s="45">
        <f t="shared" si="54"/>
        <v>1038.4871497465801</v>
      </c>
      <c r="BJ28" s="45">
        <f t="shared" si="54"/>
        <v>1071.8731467754719</v>
      </c>
      <c r="BK28" s="45">
        <f t="shared" si="54"/>
        <v>1105.7356971414335</v>
      </c>
      <c r="BL28" s="45">
        <f t="shared" si="54"/>
        <v>1140.081785172554</v>
      </c>
      <c r="BM28" s="45">
        <f t="shared" ref="BM28:BT28" si="56">+BM24+BM27</f>
        <v>1254.5093493679601</v>
      </c>
      <c r="BN28" s="45">
        <f t="shared" si="56"/>
        <v>1287.06606547248</v>
      </c>
      <c r="BO28" s="45">
        <f t="shared" si="56"/>
        <v>1320.1091071556498</v>
      </c>
      <c r="BP28" s="45">
        <f t="shared" si="56"/>
        <v>1353.6457555999839</v>
      </c>
      <c r="BQ28" s="45">
        <f t="shared" si="56"/>
        <v>1387.6834011130402</v>
      </c>
      <c r="BR28" s="45">
        <f t="shared" si="56"/>
        <v>1574.1917606584827</v>
      </c>
      <c r="BS28" s="45">
        <f t="shared" si="56"/>
        <v>1603.9503518304473</v>
      </c>
      <c r="BT28" s="45">
        <f t="shared" si="56"/>
        <v>1634.1969004814614</v>
      </c>
      <c r="BU28" s="45">
        <f t="shared" ref="BU28:BV28" si="57">+BU24+BU27</f>
        <v>1664.9390072723068</v>
      </c>
      <c r="BV28" s="45">
        <f t="shared" si="57"/>
        <v>1704.752405135112</v>
      </c>
    </row>
    <row r="29" spans="1:74" ht="15.75" thickBot="1" x14ac:dyDescent="0.3">
      <c r="A29" s="34" t="s">
        <v>103</v>
      </c>
      <c r="B29" s="47" t="s">
        <v>104</v>
      </c>
      <c r="C29" s="48" t="s">
        <v>105</v>
      </c>
      <c r="D29" s="18">
        <f>IF(D28&gt;0,D28*Paraméterek!$B17,0)</f>
        <v>0</v>
      </c>
      <c r="E29" s="18">
        <f>IF(E28&gt;0,E28*Paraméterek!$B17,0)</f>
        <v>0</v>
      </c>
      <c r="F29" s="18">
        <f>IF(F28&gt;0,F28*Paraméterek!$B17,0)</f>
        <v>0</v>
      </c>
      <c r="G29" s="18">
        <f>IF(G28&gt;0,G28*Paraméterek!$B17,0)</f>
        <v>0</v>
      </c>
      <c r="H29" s="18">
        <f>IF(H28&gt;0,H28*Paraméterek!$B17,0)</f>
        <v>0</v>
      </c>
      <c r="I29" s="18">
        <f>IF(I28&gt;0,I28*Paraméterek!$B17,0)</f>
        <v>0</v>
      </c>
      <c r="J29" s="18">
        <f>IF(J28&gt;0,J28*Paraméterek!$B17,0)</f>
        <v>0</v>
      </c>
      <c r="K29" s="18">
        <f>IF(K28&gt;0,K28*Paraméterek!$B17,0)</f>
        <v>0</v>
      </c>
      <c r="L29" s="18">
        <f>IF(L28&gt;0,L28*Paraméterek!$B17,0)</f>
        <v>0</v>
      </c>
      <c r="M29" s="18">
        <f>IF(M28&gt;0,M28*Paraméterek!$B17,0)</f>
        <v>0</v>
      </c>
      <c r="N29" s="18">
        <f>IF(N28&gt;0,N28*Paraméterek!$B17,0)</f>
        <v>0</v>
      </c>
      <c r="O29" s="18">
        <f>IF(O28&gt;0,O28*Paraméterek!$B17,0)</f>
        <v>0</v>
      </c>
      <c r="P29" s="18">
        <f>IF(P28&gt;0,P28*Paraméterek!$B17,0)</f>
        <v>0</v>
      </c>
      <c r="Q29" s="18">
        <f>IF(Q28&gt;0,Q28*Paraméterek!$B17,0)</f>
        <v>0</v>
      </c>
      <c r="R29" s="18">
        <f>IF(R28&gt;0,R28*Paraméterek!$B17,0)</f>
        <v>0</v>
      </c>
      <c r="S29" s="18">
        <f>IF(S28&gt;0,S28*Paraméterek!$B17,0)</f>
        <v>0</v>
      </c>
      <c r="T29" s="18">
        <f>IF(T28&gt;0,T28*Paraméterek!$B17,0)</f>
        <v>0</v>
      </c>
      <c r="U29" s="18">
        <f>IF(U28&gt;0,U28*Paraméterek!$B17,0)</f>
        <v>0</v>
      </c>
      <c r="V29" s="18">
        <f>IF(V28&gt;0,V28*Paraméterek!$B17,0)</f>
        <v>0</v>
      </c>
      <c r="W29" s="18">
        <f>IF(W28&gt;0,W28*Paraméterek!$B17,0)</f>
        <v>0</v>
      </c>
      <c r="X29" s="18">
        <f>IF(X28&gt;0,X28*Paraméterek!$B17,0)</f>
        <v>0</v>
      </c>
      <c r="Y29" s="18">
        <f>IF(Y28&gt;0,Y28*Paraméterek!$B17,0)</f>
        <v>0</v>
      </c>
      <c r="Z29" s="18">
        <f>IF(Z28&gt;0,Z28*Paraméterek!$B17,0)</f>
        <v>0</v>
      </c>
      <c r="AA29" s="18">
        <f>IF(AA28&gt;0,AA28*Paraméterek!$B17,0)</f>
        <v>0</v>
      </c>
      <c r="AB29" s="18">
        <f>IF(AB28&gt;0,AB28*Paraméterek!$B17,0)</f>
        <v>0</v>
      </c>
      <c r="AC29" s="18">
        <f>IF(AC28&gt;0,AC28*Paraméterek!$B17,0)</f>
        <v>0</v>
      </c>
      <c r="AD29" s="18">
        <f>IF(AD28&gt;0,AD28*Paraméterek!$B17,0)</f>
        <v>0</v>
      </c>
      <c r="AE29" s="18">
        <f>IF(AE28&gt;0,AE28*Paraméterek!$B17,0)</f>
        <v>0</v>
      </c>
      <c r="AF29" s="18">
        <f>IF(AF28&gt;0,AF28*Paraméterek!$B17,0)</f>
        <v>0</v>
      </c>
      <c r="AG29" s="18">
        <f>IF(AG28&gt;0,AG28*Paraméterek!$B17,0)</f>
        <v>0</v>
      </c>
      <c r="AH29" s="18">
        <f>IF(AH28&gt;0,AH28*Paraméterek!$B17,0)</f>
        <v>0</v>
      </c>
      <c r="AI29" s="18">
        <f>IF(AI28&gt;0,AI28*Paraméterek!$B17,0)</f>
        <v>4.2038750673774032</v>
      </c>
      <c r="AJ29" s="18">
        <f>IF(AJ28&gt;0,AJ28*Paraméterek!$B17,0)</f>
        <v>12.708845290866249</v>
      </c>
      <c r="AK29" s="18">
        <f>IF(AK28&gt;0,AK28*Paraméterek!$B17,0)</f>
        <v>21.2977662393955</v>
      </c>
      <c r="AL29" s="18">
        <f>IF(AL28&gt;0,AL28*Paraméterek!$B17,0)</f>
        <v>30.534577789982816</v>
      </c>
      <c r="AM29" s="18">
        <f>IF(AM28&gt;0,AM28*Paraméterek!$B17,0)</f>
        <v>40.466391758072795</v>
      </c>
      <c r="AN29" s="18">
        <f>IF(AN28&gt;0,AN28*Paraméterek!$B17,0)</f>
        <v>104.05555583903138</v>
      </c>
      <c r="AO29" s="18">
        <f>IF(AO28&gt;0,AO28*Paraméterek!$B17,0)</f>
        <v>114.74335852115806</v>
      </c>
      <c r="AP29" s="18">
        <f>IF(AP28&gt;0,AP28*Paraméterek!$B17,0)</f>
        <v>123.84874119715398</v>
      </c>
      <c r="AQ29" s="18">
        <f>IF(AQ28&gt;0,AQ28*Paraméterek!$B17,0)</f>
        <v>130.77125261052666</v>
      </c>
      <c r="AR29" s="18">
        <f>IF(AR28&gt;0,AR28*Paraméterek!$B17,0)</f>
        <v>97.176347387842199</v>
      </c>
      <c r="AS29" s="18">
        <f>IF(AS28&gt;0,AS28*Paraméterek!$B17,0)</f>
        <v>78.177815181712546</v>
      </c>
      <c r="AT29" s="18">
        <f>IF(AT28&gt;0,AT28*Paraméterek!$B17,0)</f>
        <v>84.451048064106814</v>
      </c>
      <c r="AU29" s="18">
        <f>IF(AU28&gt;0,AU28*Paraméterek!$B17,0)</f>
        <v>90.841238866875827</v>
      </c>
      <c r="AV29" s="18">
        <f>IF(AV28&gt;0,AV28*Paraméterek!$B17,0)</f>
        <v>97.350453374958505</v>
      </c>
      <c r="AW29" s="18">
        <f>IF(AW28&gt;0,AW28*Paraméterek!$B17,0)</f>
        <v>103.98079260251967</v>
      </c>
      <c r="AX29" s="18">
        <f>IF(AX28&gt;0,AX28*Paraméterek!$B17,0)</f>
        <v>110.73439337918313</v>
      </c>
      <c r="AY29" s="18">
        <f>IF(AY28&gt;0,AY28*Paraméterek!$B17,0)</f>
        <v>116.69955021851908</v>
      </c>
      <c r="AZ29" s="18">
        <f>IF(AZ28&gt;0,AZ28*Paraméterek!$B17,0)</f>
        <v>121.33680767948731</v>
      </c>
      <c r="BA29" s="18">
        <f>IF(BA28&gt;0,BA28*Paraméterek!$B17,0)</f>
        <v>126.0399989948145</v>
      </c>
      <c r="BB29" s="18">
        <f>IF(BB28&gt;0,BB28*Paraméterek!$B17,0)</f>
        <v>130.81008864745831</v>
      </c>
      <c r="BC29" s="18">
        <f>IF(BC28&gt;0,BC28*Paraméterek!$B17,0)</f>
        <v>135.64805542169873</v>
      </c>
      <c r="BD29" s="18">
        <f>IF(BD28&gt;0,BD28*Paraméterek!$B17,0)</f>
        <v>140.55489261653503</v>
      </c>
      <c r="BE29" s="18">
        <f>IF(BE28&gt;0,BE28*Paraméterek!$B17,0)</f>
        <v>145.53160826227705</v>
      </c>
      <c r="BF29" s="18">
        <f>IF(BF28&gt;0,BF28*Paraméterek!$B17,0)</f>
        <v>150.57922534037695</v>
      </c>
      <c r="BG29" s="18">
        <f>IF(BG28&gt;0,BG28*Paraméterek!$B17,0)</f>
        <v>155.69878200655026</v>
      </c>
      <c r="BH29" s="18">
        <f>IF(BH28&gt;0,BH28*Paraméterek!$B17,0)</f>
        <v>160.89133181723741</v>
      </c>
      <c r="BI29" s="18">
        <f>IF(BI28&gt;0,BI28*Paraméterek!$B17,0)</f>
        <v>166.15794395945284</v>
      </c>
      <c r="BJ29" s="18">
        <f>IF(BJ28&gt;0,BJ28*Paraméterek!$B17,0)</f>
        <v>171.49970348407552</v>
      </c>
      <c r="BK29" s="18">
        <f>IF(BK28&gt;0,BK28*Paraméterek!$B17,0)</f>
        <v>176.91771154262938</v>
      </c>
      <c r="BL29" s="18">
        <f>IF(BL28&gt;0,BL28*Paraméterek!$B17,0)</f>
        <v>182.41308562760864</v>
      </c>
      <c r="BM29" s="18">
        <f>IF(BM28&gt;0,BM28*Paraméterek!$B17,0)</f>
        <v>200.72149589887363</v>
      </c>
      <c r="BN29" s="18">
        <f>IF(BN28&gt;0,BN28*Paraméterek!$B17,0)</f>
        <v>205.9305704755968</v>
      </c>
      <c r="BO29" s="18">
        <f>IF(BO28&gt;0,BO28*Paraméterek!$B17,0)</f>
        <v>211.21745714490396</v>
      </c>
      <c r="BP29" s="18">
        <f>IF(BP28&gt;0,BP28*Paraméterek!$B17,0)</f>
        <v>216.58332089599742</v>
      </c>
      <c r="BQ29" s="18">
        <f>IF(BQ28&gt;0,BQ28*Paraméterek!$B17,0)</f>
        <v>222.02934417808643</v>
      </c>
      <c r="BR29" s="18">
        <f>IF(BR28&gt;0,BR28*Paraméterek!$B17,0)</f>
        <v>251.87068170535724</v>
      </c>
      <c r="BS29" s="18">
        <f>IF(BS28&gt;0,BS28*Paraméterek!$B17,0)</f>
        <v>256.6320562928716</v>
      </c>
      <c r="BT29" s="18">
        <f>IF(BT28&gt;0,BT28*Paraméterek!$B17,0)</f>
        <v>261.47150407703384</v>
      </c>
      <c r="BU29" s="18">
        <f>IF(BU28&gt;0,BU28*Paraméterek!$B17,0)</f>
        <v>266.3902411635691</v>
      </c>
      <c r="BV29" s="18">
        <f>IF(BV28&gt;0,BV28*Paraméterek!$B17,0)</f>
        <v>272.76038482161795</v>
      </c>
    </row>
    <row r="30" spans="1:74" ht="15.75" thickBot="1" x14ac:dyDescent="0.3">
      <c r="A30" s="51" t="s">
        <v>106</v>
      </c>
      <c r="B30" s="52" t="s">
        <v>107</v>
      </c>
      <c r="C30" s="53" t="s">
        <v>108</v>
      </c>
      <c r="D30" s="55">
        <f t="shared" ref="D30:V30" si="58">+D28-D29</f>
        <v>-55.741929004766575</v>
      </c>
      <c r="E30" s="54">
        <f t="shared" si="58"/>
        <v>-62.946765131618889</v>
      </c>
      <c r="F30" s="54">
        <f t="shared" si="58"/>
        <v>-71.137684893286462</v>
      </c>
      <c r="G30" s="54">
        <f t="shared" si="58"/>
        <v>-91.832902718621781</v>
      </c>
      <c r="H30" s="54">
        <f t="shared" si="58"/>
        <v>-165.05928076194644</v>
      </c>
      <c r="I30" s="54">
        <f t="shared" si="58"/>
        <v>-232.85451995394189</v>
      </c>
      <c r="J30" s="54">
        <f t="shared" si="58"/>
        <v>-310.89417986549239</v>
      </c>
      <c r="K30" s="54">
        <f t="shared" si="58"/>
        <v>-385.27958443651852</v>
      </c>
      <c r="L30" s="54">
        <f t="shared" si="58"/>
        <v>-486.51453361194206</v>
      </c>
      <c r="M30" s="54">
        <f t="shared" si="58"/>
        <v>-607.50216786581564</v>
      </c>
      <c r="N30" s="54">
        <f t="shared" si="58"/>
        <v>-768.28473415282349</v>
      </c>
      <c r="O30" s="54">
        <f t="shared" si="58"/>
        <v>-595.12139441783802</v>
      </c>
      <c r="P30" s="54">
        <f t="shared" si="58"/>
        <v>-573.18967651422849</v>
      </c>
      <c r="Q30" s="54">
        <f t="shared" si="58"/>
        <v>-542.40445023337202</v>
      </c>
      <c r="R30" s="54">
        <f t="shared" si="58"/>
        <v>-511.49840208003877</v>
      </c>
      <c r="S30" s="54">
        <f t="shared" si="58"/>
        <v>-480.46971972614614</v>
      </c>
      <c r="T30" s="54">
        <f t="shared" si="58"/>
        <v>-449.31656365868389</v>
      </c>
      <c r="U30" s="54">
        <f t="shared" si="58"/>
        <v>-418.037066771951</v>
      </c>
      <c r="V30" s="54">
        <f t="shared" si="58"/>
        <v>-420.36380600334269</v>
      </c>
      <c r="W30" s="54">
        <f t="shared" ref="W30:BL30" si="59">+W28-W29</f>
        <v>-304.54259720515188</v>
      </c>
      <c r="X30" s="54">
        <f t="shared" ref="X30" si="60">+X28-X29</f>
        <v>-283.37145706148323</v>
      </c>
      <c r="Y30" s="54">
        <f t="shared" si="59"/>
        <v>-254.15080997330583</v>
      </c>
      <c r="Z30" s="54">
        <f t="shared" si="59"/>
        <v>-224.77574448315374</v>
      </c>
      <c r="AA30" s="54">
        <f t="shared" si="59"/>
        <v>-195.2439443149986</v>
      </c>
      <c r="AB30" s="54">
        <f t="shared" si="59"/>
        <v>-165.55305844866638</v>
      </c>
      <c r="AC30" s="54">
        <f t="shared" si="59"/>
        <v>-146.68672544340927</v>
      </c>
      <c r="AD30" s="54">
        <f t="shared" si="59"/>
        <v>-118.22326856108566</v>
      </c>
      <c r="AE30" s="54">
        <f t="shared" si="59"/>
        <v>-89.593459204407964</v>
      </c>
      <c r="AF30" s="54">
        <f t="shared" si="59"/>
        <v>-60.794802086263303</v>
      </c>
      <c r="AG30" s="54">
        <f t="shared" si="59"/>
        <v>-31.824764490228631</v>
      </c>
      <c r="AH30" s="54">
        <f t="shared" si="59"/>
        <v>-2.6807757091351618</v>
      </c>
      <c r="AI30" s="54">
        <f t="shared" si="59"/>
        <v>22.070344103731365</v>
      </c>
      <c r="AJ30" s="54">
        <f t="shared" si="59"/>
        <v>66.721437777047797</v>
      </c>
      <c r="AK30" s="54">
        <f t="shared" si="59"/>
        <v>111.81327275682638</v>
      </c>
      <c r="AL30" s="54">
        <f t="shared" si="59"/>
        <v>160.30653339740977</v>
      </c>
      <c r="AM30" s="54">
        <f t="shared" si="59"/>
        <v>212.44855672988217</v>
      </c>
      <c r="AN30" s="54">
        <f t="shared" si="59"/>
        <v>546.29166815491476</v>
      </c>
      <c r="AO30" s="54">
        <f t="shared" si="59"/>
        <v>602.40263223607985</v>
      </c>
      <c r="AP30" s="54">
        <f t="shared" si="59"/>
        <v>650.20589128505833</v>
      </c>
      <c r="AQ30" s="54">
        <f t="shared" si="59"/>
        <v>686.5490762052649</v>
      </c>
      <c r="AR30" s="54">
        <f t="shared" si="59"/>
        <v>510.17582378617152</v>
      </c>
      <c r="AS30" s="54">
        <f t="shared" si="59"/>
        <v>410.43352970399081</v>
      </c>
      <c r="AT30" s="54">
        <f t="shared" si="59"/>
        <v>443.36800233656078</v>
      </c>
      <c r="AU30" s="54">
        <f t="shared" si="59"/>
        <v>476.91650405109812</v>
      </c>
      <c r="AV30" s="54">
        <f t="shared" si="59"/>
        <v>511.08988021853213</v>
      </c>
      <c r="AW30" s="54">
        <f t="shared" si="59"/>
        <v>545.8991611632282</v>
      </c>
      <c r="AX30" s="54">
        <f t="shared" si="59"/>
        <v>581.35556524071148</v>
      </c>
      <c r="AY30" s="54">
        <f t="shared" si="59"/>
        <v>612.67263864722509</v>
      </c>
      <c r="AZ30" s="54">
        <f t="shared" si="59"/>
        <v>637.01824031730837</v>
      </c>
      <c r="BA30" s="54">
        <f t="shared" si="59"/>
        <v>661.70999472277606</v>
      </c>
      <c r="BB30" s="54">
        <f t="shared" si="59"/>
        <v>686.7529653991561</v>
      </c>
      <c r="BC30" s="54">
        <f t="shared" si="59"/>
        <v>712.15229096391829</v>
      </c>
      <c r="BD30" s="54">
        <f t="shared" si="59"/>
        <v>737.91318623680877</v>
      </c>
      <c r="BE30" s="54">
        <f t="shared" si="59"/>
        <v>764.04094337695449</v>
      </c>
      <c r="BF30" s="54">
        <f t="shared" si="59"/>
        <v>790.54093303697891</v>
      </c>
      <c r="BG30" s="54">
        <f t="shared" si="59"/>
        <v>817.41860553438892</v>
      </c>
      <c r="BH30" s="54">
        <f t="shared" si="59"/>
        <v>844.67949204049637</v>
      </c>
      <c r="BI30" s="54">
        <f t="shared" si="59"/>
        <v>872.32920578712731</v>
      </c>
      <c r="BJ30" s="54">
        <f t="shared" si="59"/>
        <v>900.37344329139637</v>
      </c>
      <c r="BK30" s="54">
        <f t="shared" si="59"/>
        <v>928.81798559880417</v>
      </c>
      <c r="BL30" s="54">
        <f t="shared" si="59"/>
        <v>957.6686995449453</v>
      </c>
      <c r="BM30" s="54">
        <f t="shared" ref="BM30:BT30" si="61">+BM28-BM29</f>
        <v>1053.7878534690865</v>
      </c>
      <c r="BN30" s="54">
        <f t="shared" si="61"/>
        <v>1081.1354949968832</v>
      </c>
      <c r="BO30" s="54">
        <f t="shared" si="61"/>
        <v>1108.8916500107457</v>
      </c>
      <c r="BP30" s="54">
        <f t="shared" si="61"/>
        <v>1137.0624347039866</v>
      </c>
      <c r="BQ30" s="54">
        <f t="shared" si="61"/>
        <v>1165.6540569349538</v>
      </c>
      <c r="BR30" s="54">
        <f t="shared" si="61"/>
        <v>1322.3210789531254</v>
      </c>
      <c r="BS30" s="54">
        <f t="shared" si="61"/>
        <v>1347.3182955375758</v>
      </c>
      <c r="BT30" s="54">
        <f t="shared" si="61"/>
        <v>1372.7253964044276</v>
      </c>
      <c r="BU30" s="54">
        <f t="shared" ref="BU30:BV30" si="62">+BU28-BU29</f>
        <v>1398.5487661087377</v>
      </c>
      <c r="BV30" s="54">
        <f t="shared" si="62"/>
        <v>1431.9920203134941</v>
      </c>
    </row>
    <row r="31" spans="1:74" x14ac:dyDescent="0.25">
      <c r="A31" s="15" t="s">
        <v>109</v>
      </c>
      <c r="B31" s="17" t="s">
        <v>110</v>
      </c>
      <c r="C31" s="16" t="s">
        <v>111</v>
      </c>
      <c r="D31" s="57"/>
      <c r="E31" s="58"/>
      <c r="F31" s="56"/>
      <c r="G31" s="59"/>
      <c r="H31" s="58"/>
      <c r="I31" s="58"/>
      <c r="J31" s="56"/>
      <c r="K31" s="56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</row>
    <row r="32" spans="1:74" ht="15.75" thickBot="1" x14ac:dyDescent="0.3">
      <c r="A32" s="15" t="s">
        <v>112</v>
      </c>
      <c r="B32" s="17" t="s">
        <v>113</v>
      </c>
      <c r="C32" s="16" t="s">
        <v>114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>
        <f>IF(AS30&gt;0,IF(AR83&gt;AR84,AS30*Paraméterek!$B$15,0),0)</f>
        <v>328.34682376319267</v>
      </c>
      <c r="AT32" s="18">
        <f>IF(AT30&gt;0,IF(AS83&gt;AS84,AT30*Paraméterek!$B$15,0),0)</f>
        <v>354.69440186924862</v>
      </c>
      <c r="AU32" s="18">
        <f>IF(AU30&gt;0,IF(AT83&gt;AT84,AU30*Paraméterek!$B$15,0),0)</f>
        <v>381.53320324087849</v>
      </c>
      <c r="AV32" s="18">
        <f>IF(AV30&gt;0,IF(AU83&gt;AU84,AV30*Paraméterek!$B$15,0),0)</f>
        <v>408.87190417482572</v>
      </c>
      <c r="AW32" s="18">
        <f>IF(AW30&gt;0,IF(AV83&gt;AV84,AW30*Paraméterek!$B$15,0),0)</f>
        <v>436.71932893058261</v>
      </c>
      <c r="AX32" s="18">
        <f>IF(AX30&gt;0,IF(AW83&gt;AW84,AX30*Paraméterek!$B$15,0),0)</f>
        <v>465.08445219256919</v>
      </c>
      <c r="AY32" s="18">
        <f>IF(AY30&gt;0,IF(AX83&gt;AX84,AY30*Paraméterek!$B$15,0),0)</f>
        <v>490.13811091778007</v>
      </c>
      <c r="AZ32" s="18">
        <f>IF(AZ30&gt;0,IF(AY83&gt;AY84,AZ30*Paraméterek!$B$15,0),0)</f>
        <v>509.61459225384669</v>
      </c>
      <c r="BA32" s="18">
        <f>IF(BA30&gt;0,IF(AZ83&gt;AZ84,BA30*Paraméterek!$B$15,0),0)</f>
        <v>529.36799577822092</v>
      </c>
      <c r="BB32" s="18">
        <f>IF(BB30&gt;0,IF(BA83&gt;BA84,BB30*Paraméterek!$B$15,0),0)</f>
        <v>549.40237231932485</v>
      </c>
      <c r="BC32" s="18">
        <f>IF(BC30&gt;0,IF(BB83&gt;BB84,BC30*Paraméterek!$B$15,0),0)</f>
        <v>569.7218327711347</v>
      </c>
      <c r="BD32" s="18">
        <f>IF(BD30&gt;0,IF(BC83&gt;BC84,BD30*Paraméterek!$B$15,0),0)</f>
        <v>590.33054898944704</v>
      </c>
      <c r="BE32" s="18">
        <f>IF(BE30&gt;0,IF(BD83&gt;BD84,BE30*Paraméterek!$B$15,0),0)</f>
        <v>611.23275470156364</v>
      </c>
      <c r="BF32" s="18">
        <f>IF(BF30&gt;0,IF(BE83&gt;BE84,BF30*Paraméterek!$B$15,0),0)</f>
        <v>632.43274642958318</v>
      </c>
      <c r="BG32" s="18">
        <f>IF(BG30&gt;0,IF(BF83&gt;BF84,BG30*Paraméterek!$B$15,0),0)</f>
        <v>653.93488442751118</v>
      </c>
      <c r="BH32" s="18">
        <f>IF(BH30&gt;0,IF(BG83&gt;BG84,BH30*Paraméterek!$B$15,0),0)</f>
        <v>675.74359363239716</v>
      </c>
      <c r="BI32" s="18">
        <f>IF(BI30&gt;0,IF(BH83&gt;BH84,BI30*Paraméterek!$B$15,0),0)</f>
        <v>697.86336462970189</v>
      </c>
      <c r="BJ32" s="18">
        <f>IF(BJ30&gt;0,IF(BI83&gt;BI84,BJ30*Paraméterek!$B$15,0),0)</f>
        <v>720.29875463311714</v>
      </c>
      <c r="BK32" s="18">
        <f>IF(BK30&gt;0,IF(BJ83&gt;BJ84,BK30*Paraméterek!$B$15,0),0)</f>
        <v>743.05438847904338</v>
      </c>
      <c r="BL32" s="18">
        <f>IF(BL30&gt;0,IF(BK83&gt;BK84,BL30*Paraméterek!$B$15,0),0)</f>
        <v>766.13495963595631</v>
      </c>
      <c r="BM32" s="18">
        <f>IF(BM30&gt;0,IF(BL83&gt;BL84,BM30*Paraméterek!$B$15,0),0)</f>
        <v>843.03028277526926</v>
      </c>
      <c r="BN32" s="18">
        <f>IF(BN30&gt;0,IF(BM83&gt;BM84,BN30*Paraméterek!$B$15,0),0)</f>
        <v>864.90839599750655</v>
      </c>
      <c r="BO32" s="18">
        <f>IF(BO30&gt;0,IF(BN83&gt;BN84,BO30*Paraméterek!$B$15,0),0)</f>
        <v>887.11332000859659</v>
      </c>
      <c r="BP32" s="18">
        <f>IF(BP30&gt;0,IF(BO83&gt;BO84,BP30*Paraméterek!$B$15,0),0)</f>
        <v>909.64994776318929</v>
      </c>
      <c r="BQ32" s="18">
        <f>IF(BQ30&gt;0,IF(BP83&gt;BP84,BQ30*Paraméterek!$B$15,0),0)</f>
        <v>932.52324554796314</v>
      </c>
      <c r="BR32" s="18">
        <f>IF(BR30&gt;0,IF(BQ83&gt;BQ84,BR30*Paraméterek!$B$15,0),0)</f>
        <v>1057.8568631625003</v>
      </c>
      <c r="BS32" s="18">
        <f>IF(BS30&gt;0,IF(BR83&gt;BR84,BS30*Paraméterek!$B$15,0),0)</f>
        <v>1077.8546364300607</v>
      </c>
      <c r="BT32" s="18">
        <f>IF(BT30&gt;0,IF(BS83&gt;BS84,BT30*Paraméterek!$B$15,0),0)</f>
        <v>1098.1803171235422</v>
      </c>
      <c r="BU32" s="18">
        <f>IF(BU30&gt;0,IF(BT83&gt;BT84,BU30*Paraméterek!$B$15,0),0)</f>
        <v>1118.8390128869903</v>
      </c>
      <c r="BV32" s="18">
        <f>IF(BV30&gt;0,IF(BU83&gt;BU84,BV30*Paraméterek!$B$15,0),0)</f>
        <v>1145.5936162507953</v>
      </c>
    </row>
    <row r="33" spans="1:74" x14ac:dyDescent="0.25">
      <c r="A33" s="60"/>
      <c r="B33" s="61"/>
      <c r="C33" s="62"/>
      <c r="D33" s="64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</row>
    <row r="34" spans="1:74" s="70" customFormat="1" ht="15.75" thickBot="1" x14ac:dyDescent="0.3">
      <c r="A34" s="65" t="s">
        <v>115</v>
      </c>
      <c r="B34" s="66" t="s">
        <v>116</v>
      </c>
      <c r="C34" s="67" t="s">
        <v>117</v>
      </c>
      <c r="D34" s="69">
        <f t="shared" ref="D34:V34" si="63">+D30+D31-D32</f>
        <v>-55.741929004766575</v>
      </c>
      <c r="E34" s="68">
        <f t="shared" si="63"/>
        <v>-62.946765131618889</v>
      </c>
      <c r="F34" s="68">
        <f>+F30+F31-F32</f>
        <v>-71.137684893286462</v>
      </c>
      <c r="G34" s="68">
        <f>+G30+G31-G32</f>
        <v>-91.832902718621781</v>
      </c>
      <c r="H34" s="68">
        <f t="shared" si="63"/>
        <v>-165.05928076194644</v>
      </c>
      <c r="I34" s="68">
        <f t="shared" si="63"/>
        <v>-232.85451995394189</v>
      </c>
      <c r="J34" s="68">
        <f t="shared" si="63"/>
        <v>-310.89417986549239</v>
      </c>
      <c r="K34" s="68">
        <f t="shared" si="63"/>
        <v>-385.27958443651852</v>
      </c>
      <c r="L34" s="68">
        <f t="shared" si="63"/>
        <v>-486.51453361194206</v>
      </c>
      <c r="M34" s="68">
        <f t="shared" si="63"/>
        <v>-607.50216786581564</v>
      </c>
      <c r="N34" s="68">
        <f t="shared" si="63"/>
        <v>-768.28473415282349</v>
      </c>
      <c r="O34" s="68">
        <f t="shared" si="63"/>
        <v>-595.12139441783802</v>
      </c>
      <c r="P34" s="68">
        <f t="shared" si="63"/>
        <v>-573.18967651422849</v>
      </c>
      <c r="Q34" s="68">
        <f t="shared" si="63"/>
        <v>-542.40445023337202</v>
      </c>
      <c r="R34" s="68">
        <f t="shared" si="63"/>
        <v>-511.49840208003877</v>
      </c>
      <c r="S34" s="68">
        <f t="shared" si="63"/>
        <v>-480.46971972614614</v>
      </c>
      <c r="T34" s="68">
        <f t="shared" si="63"/>
        <v>-449.31656365868389</v>
      </c>
      <c r="U34" s="68">
        <f t="shared" si="63"/>
        <v>-418.037066771951</v>
      </c>
      <c r="V34" s="68">
        <f t="shared" si="63"/>
        <v>-420.36380600334269</v>
      </c>
      <c r="W34" s="68">
        <f t="shared" ref="W34:BL34" si="64">+W30+W31-W32</f>
        <v>-304.54259720515188</v>
      </c>
      <c r="X34" s="68">
        <f t="shared" ref="X34" si="65">+X30+X31-X32</f>
        <v>-283.37145706148323</v>
      </c>
      <c r="Y34" s="68">
        <f t="shared" si="64"/>
        <v>-254.15080997330583</v>
      </c>
      <c r="Z34" s="68">
        <f t="shared" si="64"/>
        <v>-224.77574448315374</v>
      </c>
      <c r="AA34" s="68">
        <f t="shared" si="64"/>
        <v>-195.2439443149986</v>
      </c>
      <c r="AB34" s="68">
        <f t="shared" si="64"/>
        <v>-165.55305844866638</v>
      </c>
      <c r="AC34" s="68">
        <f t="shared" si="64"/>
        <v>-146.68672544340927</v>
      </c>
      <c r="AD34" s="68">
        <f t="shared" si="64"/>
        <v>-118.22326856108566</v>
      </c>
      <c r="AE34" s="68">
        <f t="shared" si="64"/>
        <v>-89.593459204407964</v>
      </c>
      <c r="AF34" s="68">
        <f t="shared" si="64"/>
        <v>-60.794802086263303</v>
      </c>
      <c r="AG34" s="68">
        <f t="shared" si="64"/>
        <v>-31.824764490228631</v>
      </c>
      <c r="AH34" s="68">
        <f t="shared" si="64"/>
        <v>-2.6807757091351618</v>
      </c>
      <c r="AI34" s="68">
        <f t="shared" si="64"/>
        <v>22.070344103731365</v>
      </c>
      <c r="AJ34" s="68">
        <f t="shared" si="64"/>
        <v>66.721437777047797</v>
      </c>
      <c r="AK34" s="68">
        <f t="shared" si="64"/>
        <v>111.81327275682638</v>
      </c>
      <c r="AL34" s="68">
        <f t="shared" si="64"/>
        <v>160.30653339740977</v>
      </c>
      <c r="AM34" s="68">
        <f t="shared" si="64"/>
        <v>212.44855672988217</v>
      </c>
      <c r="AN34" s="68">
        <f t="shared" si="64"/>
        <v>546.29166815491476</v>
      </c>
      <c r="AO34" s="68">
        <f t="shared" si="64"/>
        <v>602.40263223607985</v>
      </c>
      <c r="AP34" s="68">
        <f t="shared" si="64"/>
        <v>650.20589128505833</v>
      </c>
      <c r="AQ34" s="68">
        <f t="shared" si="64"/>
        <v>686.5490762052649</v>
      </c>
      <c r="AR34" s="68">
        <f t="shared" si="64"/>
        <v>510.17582378617152</v>
      </c>
      <c r="AS34" s="68">
        <f t="shared" si="64"/>
        <v>82.08670594079814</v>
      </c>
      <c r="AT34" s="68">
        <f t="shared" si="64"/>
        <v>88.673600467312156</v>
      </c>
      <c r="AU34" s="68">
        <f t="shared" si="64"/>
        <v>95.383300810219623</v>
      </c>
      <c r="AV34" s="68">
        <f t="shared" si="64"/>
        <v>102.21797604370641</v>
      </c>
      <c r="AW34" s="68">
        <f t="shared" si="64"/>
        <v>109.17983223264559</v>
      </c>
      <c r="AX34" s="68">
        <f t="shared" si="64"/>
        <v>116.2711130481423</v>
      </c>
      <c r="AY34" s="68">
        <f t="shared" si="64"/>
        <v>122.53452772944502</v>
      </c>
      <c r="AZ34" s="68">
        <f t="shared" si="64"/>
        <v>127.40364806346167</v>
      </c>
      <c r="BA34" s="68">
        <f t="shared" si="64"/>
        <v>132.34199894455514</v>
      </c>
      <c r="BB34" s="68">
        <f t="shared" si="64"/>
        <v>137.35059307983124</v>
      </c>
      <c r="BC34" s="68">
        <f t="shared" si="64"/>
        <v>142.43045819278359</v>
      </c>
      <c r="BD34" s="68">
        <f t="shared" si="64"/>
        <v>147.58263724736173</v>
      </c>
      <c r="BE34" s="68">
        <f t="shared" si="64"/>
        <v>152.80818867539085</v>
      </c>
      <c r="BF34" s="68">
        <f t="shared" si="64"/>
        <v>158.10818660739574</v>
      </c>
      <c r="BG34" s="68">
        <f t="shared" si="64"/>
        <v>163.48372110687774</v>
      </c>
      <c r="BH34" s="68">
        <f t="shared" si="64"/>
        <v>168.93589840809921</v>
      </c>
      <c r="BI34" s="68">
        <f t="shared" si="64"/>
        <v>174.46584115742542</v>
      </c>
      <c r="BJ34" s="68">
        <f t="shared" si="64"/>
        <v>180.07468865827923</v>
      </c>
      <c r="BK34" s="68">
        <f t="shared" si="64"/>
        <v>185.76359711976079</v>
      </c>
      <c r="BL34" s="68">
        <f t="shared" si="64"/>
        <v>191.53373990898899</v>
      </c>
      <c r="BM34" s="68">
        <f t="shared" ref="BM34:BT34" si="66">+BM30+BM31-BM32</f>
        <v>210.75757069381723</v>
      </c>
      <c r="BN34" s="68">
        <f t="shared" si="66"/>
        <v>216.22709899937661</v>
      </c>
      <c r="BO34" s="68">
        <f t="shared" si="66"/>
        <v>221.77833000214912</v>
      </c>
      <c r="BP34" s="68">
        <f t="shared" si="66"/>
        <v>227.41248694079729</v>
      </c>
      <c r="BQ34" s="68">
        <f t="shared" si="66"/>
        <v>233.13081138699067</v>
      </c>
      <c r="BR34" s="68">
        <f t="shared" si="66"/>
        <v>264.46421579062508</v>
      </c>
      <c r="BS34" s="68">
        <f t="shared" si="66"/>
        <v>269.46365910751501</v>
      </c>
      <c r="BT34" s="68">
        <f t="shared" si="66"/>
        <v>274.54507928088537</v>
      </c>
      <c r="BU34" s="68">
        <f t="shared" ref="BU34:BV34" si="67">+BU30+BU31-BU32</f>
        <v>279.70975322174741</v>
      </c>
      <c r="BV34" s="68">
        <f t="shared" si="67"/>
        <v>286.39840406269877</v>
      </c>
    </row>
    <row r="35" spans="1:74" x14ac:dyDescent="0.25">
      <c r="B35" s="71" t="s">
        <v>389</v>
      </c>
      <c r="C35" s="11" t="s">
        <v>405</v>
      </c>
      <c r="D35" s="191">
        <f>+D29/D28</f>
        <v>0</v>
      </c>
      <c r="E35" s="191">
        <f t="shared" ref="E35:BL35" si="68">+E29/E28</f>
        <v>0</v>
      </c>
      <c r="F35" s="191">
        <f t="shared" si="68"/>
        <v>0</v>
      </c>
      <c r="G35" s="191">
        <f t="shared" si="68"/>
        <v>0</v>
      </c>
      <c r="H35" s="191">
        <f t="shared" si="68"/>
        <v>0</v>
      </c>
      <c r="I35" s="191">
        <f t="shared" si="68"/>
        <v>0</v>
      </c>
      <c r="J35" s="191">
        <f t="shared" si="68"/>
        <v>0</v>
      </c>
      <c r="K35" s="191">
        <f t="shared" si="68"/>
        <v>0</v>
      </c>
      <c r="L35" s="191">
        <f t="shared" si="68"/>
        <v>0</v>
      </c>
      <c r="M35" s="191">
        <f t="shared" si="68"/>
        <v>0</v>
      </c>
      <c r="N35" s="191">
        <f t="shared" si="68"/>
        <v>0</v>
      </c>
      <c r="O35" s="191">
        <f t="shared" si="68"/>
        <v>0</v>
      </c>
      <c r="P35" s="191">
        <f t="shared" si="68"/>
        <v>0</v>
      </c>
      <c r="Q35" s="191">
        <f t="shared" si="68"/>
        <v>0</v>
      </c>
      <c r="R35" s="191">
        <f t="shared" si="68"/>
        <v>0</v>
      </c>
      <c r="S35" s="191">
        <f t="shared" si="68"/>
        <v>0</v>
      </c>
      <c r="T35" s="191">
        <f t="shared" si="68"/>
        <v>0</v>
      </c>
      <c r="U35" s="191">
        <f t="shared" si="68"/>
        <v>0</v>
      </c>
      <c r="V35" s="191">
        <f t="shared" si="68"/>
        <v>0</v>
      </c>
      <c r="W35" s="191">
        <f t="shared" si="68"/>
        <v>0</v>
      </c>
      <c r="X35" s="191">
        <f t="shared" si="68"/>
        <v>0</v>
      </c>
      <c r="Y35" s="191">
        <f t="shared" si="68"/>
        <v>0</v>
      </c>
      <c r="Z35" s="191">
        <f t="shared" si="68"/>
        <v>0</v>
      </c>
      <c r="AA35" s="191">
        <f t="shared" si="68"/>
        <v>0</v>
      </c>
      <c r="AB35" s="191">
        <f t="shared" si="68"/>
        <v>0</v>
      </c>
      <c r="AC35" s="191">
        <f t="shared" si="68"/>
        <v>0</v>
      </c>
      <c r="AD35" s="191">
        <f t="shared" si="68"/>
        <v>0</v>
      </c>
      <c r="AE35" s="191">
        <f t="shared" si="68"/>
        <v>0</v>
      </c>
      <c r="AF35" s="191">
        <f t="shared" si="68"/>
        <v>0</v>
      </c>
      <c r="AG35" s="191">
        <f t="shared" si="68"/>
        <v>0</v>
      </c>
      <c r="AH35" s="191">
        <f t="shared" si="68"/>
        <v>0</v>
      </c>
      <c r="AI35" s="191">
        <f t="shared" si="68"/>
        <v>0.16</v>
      </c>
      <c r="AJ35" s="191">
        <f t="shared" si="68"/>
        <v>0.16</v>
      </c>
      <c r="AK35" s="191">
        <f t="shared" si="68"/>
        <v>0.16</v>
      </c>
      <c r="AL35" s="191">
        <f t="shared" si="68"/>
        <v>0.16</v>
      </c>
      <c r="AM35" s="191">
        <f t="shared" si="68"/>
        <v>0.16</v>
      </c>
      <c r="AN35" s="191">
        <f t="shared" si="68"/>
        <v>0.16</v>
      </c>
      <c r="AO35" s="191">
        <f t="shared" si="68"/>
        <v>0.16</v>
      </c>
      <c r="AP35" s="191">
        <f t="shared" si="68"/>
        <v>0.16</v>
      </c>
      <c r="AQ35" s="191">
        <f t="shared" si="68"/>
        <v>0.16000000000000003</v>
      </c>
      <c r="AR35" s="191">
        <f t="shared" si="68"/>
        <v>0.16</v>
      </c>
      <c r="AS35" s="191">
        <f t="shared" si="68"/>
        <v>0.16</v>
      </c>
      <c r="AT35" s="191">
        <f t="shared" si="68"/>
        <v>0.16</v>
      </c>
      <c r="AU35" s="191">
        <f t="shared" si="68"/>
        <v>0.16</v>
      </c>
      <c r="AV35" s="191">
        <f t="shared" si="68"/>
        <v>0.16</v>
      </c>
      <c r="AW35" s="191">
        <f t="shared" si="68"/>
        <v>0.16</v>
      </c>
      <c r="AX35" s="191">
        <f t="shared" si="68"/>
        <v>0.16</v>
      </c>
      <c r="AY35" s="191">
        <f t="shared" si="68"/>
        <v>0.16</v>
      </c>
      <c r="AZ35" s="191">
        <f t="shared" si="68"/>
        <v>0.16</v>
      </c>
      <c r="BA35" s="191">
        <f t="shared" si="68"/>
        <v>0.16</v>
      </c>
      <c r="BB35" s="191">
        <f t="shared" si="68"/>
        <v>0.16</v>
      </c>
      <c r="BC35" s="191">
        <f t="shared" si="68"/>
        <v>0.16</v>
      </c>
      <c r="BD35" s="191">
        <f t="shared" si="68"/>
        <v>0.16</v>
      </c>
      <c r="BE35" s="191">
        <f t="shared" si="68"/>
        <v>0.16</v>
      </c>
      <c r="BF35" s="191">
        <f t="shared" si="68"/>
        <v>0.16</v>
      </c>
      <c r="BG35" s="191">
        <f t="shared" si="68"/>
        <v>0.16</v>
      </c>
      <c r="BH35" s="191">
        <f t="shared" si="68"/>
        <v>0.16</v>
      </c>
      <c r="BI35" s="191">
        <f t="shared" si="68"/>
        <v>0.16</v>
      </c>
      <c r="BJ35" s="191">
        <f t="shared" si="68"/>
        <v>0.16</v>
      </c>
      <c r="BK35" s="191">
        <f t="shared" si="68"/>
        <v>0.16</v>
      </c>
      <c r="BL35" s="191">
        <f t="shared" si="68"/>
        <v>0.16</v>
      </c>
      <c r="BM35" s="191">
        <f t="shared" ref="BM35:BT35" si="69">+BM29/BM28</f>
        <v>0.16</v>
      </c>
      <c r="BN35" s="191">
        <f t="shared" si="69"/>
        <v>0.16</v>
      </c>
      <c r="BO35" s="191">
        <f t="shared" si="69"/>
        <v>0.16</v>
      </c>
      <c r="BP35" s="191">
        <f t="shared" si="69"/>
        <v>0.16</v>
      </c>
      <c r="BQ35" s="191">
        <f t="shared" si="69"/>
        <v>0.16</v>
      </c>
      <c r="BR35" s="191">
        <f t="shared" si="69"/>
        <v>0.16</v>
      </c>
      <c r="BS35" s="191">
        <f t="shared" si="69"/>
        <v>0.16000000000000003</v>
      </c>
      <c r="BT35" s="191">
        <f t="shared" si="69"/>
        <v>0.16</v>
      </c>
      <c r="BU35" s="191">
        <f t="shared" ref="BU35:BV35" si="70">+BU29/BU28</f>
        <v>0.16</v>
      </c>
      <c r="BV35" s="191">
        <f t="shared" si="70"/>
        <v>0.16000000000000003</v>
      </c>
    </row>
    <row r="36" spans="1:74" x14ac:dyDescent="0.25">
      <c r="B36" s="141"/>
      <c r="C36" s="141"/>
      <c r="D36" s="14"/>
      <c r="E36" s="14"/>
      <c r="F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</row>
    <row r="37" spans="1:74" x14ac:dyDescent="0.25">
      <c r="B37" s="141"/>
      <c r="C37" s="141"/>
      <c r="D37" s="14"/>
      <c r="E37" s="14"/>
      <c r="F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</row>
    <row r="38" spans="1:74" x14ac:dyDescent="0.25">
      <c r="B38" s="141"/>
      <c r="C38" s="141"/>
      <c r="D38" s="14"/>
      <c r="E38" s="14"/>
      <c r="F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</row>
    <row r="39" spans="1:74" s="72" customFormat="1" x14ac:dyDescent="0.25">
      <c r="B39" s="12" t="s">
        <v>118</v>
      </c>
      <c r="C39" s="73" t="s">
        <v>119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</row>
    <row r="40" spans="1:74" s="72" customFormat="1" ht="15.75" thickBot="1" x14ac:dyDescent="0.3">
      <c r="B40" s="72" t="s">
        <v>120</v>
      </c>
      <c r="C40" s="72" t="s">
        <v>121</v>
      </c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</row>
    <row r="41" spans="1:74" s="72" customFormat="1" ht="15.75" thickBot="1" x14ac:dyDescent="0.3">
      <c r="A41" s="154" t="s">
        <v>122</v>
      </c>
      <c r="B41" s="88" t="s">
        <v>123</v>
      </c>
      <c r="C41" s="88" t="s">
        <v>124</v>
      </c>
      <c r="D41" s="54">
        <f t="shared" ref="D41:AI41" si="71">SUM(D42,D45,D53)</f>
        <v>125</v>
      </c>
      <c r="E41" s="54">
        <f t="shared" si="71"/>
        <v>275</v>
      </c>
      <c r="F41" s="54">
        <f t="shared" si="71"/>
        <v>525</v>
      </c>
      <c r="G41" s="54">
        <f t="shared" si="71"/>
        <v>2725</v>
      </c>
      <c r="H41" s="54">
        <f t="shared" si="71"/>
        <v>4300</v>
      </c>
      <c r="I41" s="54">
        <f t="shared" si="71"/>
        <v>5925</v>
      </c>
      <c r="J41" s="54">
        <f t="shared" si="71"/>
        <v>7300</v>
      </c>
      <c r="K41" s="54">
        <f t="shared" si="71"/>
        <v>8862.5</v>
      </c>
      <c r="L41" s="54">
        <f t="shared" si="71"/>
        <v>10400</v>
      </c>
      <c r="M41" s="54">
        <f t="shared" si="71"/>
        <v>11950</v>
      </c>
      <c r="N41" s="54">
        <f t="shared" si="71"/>
        <v>12500</v>
      </c>
      <c r="O41" s="54">
        <f t="shared" si="71"/>
        <v>12082.35</v>
      </c>
      <c r="P41" s="54">
        <f t="shared" si="71"/>
        <v>11664.7</v>
      </c>
      <c r="Q41" s="54">
        <f t="shared" si="71"/>
        <v>11247.05</v>
      </c>
      <c r="R41" s="54">
        <f t="shared" si="71"/>
        <v>10829.4</v>
      </c>
      <c r="S41" s="54">
        <f t="shared" si="71"/>
        <v>10411.75</v>
      </c>
      <c r="T41" s="54">
        <f t="shared" si="71"/>
        <v>9994.0999999999985</v>
      </c>
      <c r="U41" s="54">
        <f t="shared" si="71"/>
        <v>9576.4499999999989</v>
      </c>
      <c r="V41" s="54">
        <f t="shared" si="71"/>
        <v>9158.7999999999993</v>
      </c>
      <c r="W41" s="54">
        <f t="shared" si="71"/>
        <v>8741.15</v>
      </c>
      <c r="X41" s="54">
        <f t="shared" si="71"/>
        <v>8323.5</v>
      </c>
      <c r="Y41" s="54">
        <f t="shared" si="71"/>
        <v>7905.8499999999985</v>
      </c>
      <c r="Z41" s="54">
        <f t="shared" si="71"/>
        <v>7488.1999999999989</v>
      </c>
      <c r="AA41" s="54">
        <f t="shared" si="71"/>
        <v>7070.5499999999993</v>
      </c>
      <c r="AB41" s="54">
        <f t="shared" si="71"/>
        <v>6652.8999999999987</v>
      </c>
      <c r="AC41" s="54">
        <f t="shared" si="71"/>
        <v>6235.2499999999982</v>
      </c>
      <c r="AD41" s="54">
        <f t="shared" si="71"/>
        <v>5817.5999999999985</v>
      </c>
      <c r="AE41" s="54">
        <f t="shared" si="71"/>
        <v>5399.9499999999989</v>
      </c>
      <c r="AF41" s="54">
        <f t="shared" si="71"/>
        <v>4982.2999999999984</v>
      </c>
      <c r="AG41" s="54">
        <f t="shared" si="71"/>
        <v>4564.6499999999987</v>
      </c>
      <c r="AH41" s="54">
        <f t="shared" si="71"/>
        <v>4146.9999999999982</v>
      </c>
      <c r="AI41" s="54">
        <f t="shared" si="71"/>
        <v>3729.3499999999985</v>
      </c>
      <c r="AJ41" s="54">
        <f t="shared" ref="AJ41:BL41" si="72">SUM(AJ42,AJ45,AJ53)</f>
        <v>3311.6999999999989</v>
      </c>
      <c r="AK41" s="54">
        <f t="shared" si="72"/>
        <v>2894.0499999999993</v>
      </c>
      <c r="AL41" s="54">
        <f t="shared" si="72"/>
        <v>2476.3999999999992</v>
      </c>
      <c r="AM41" s="54">
        <f t="shared" si="72"/>
        <v>2058.7500000000023</v>
      </c>
      <c r="AN41" s="54">
        <f t="shared" si="72"/>
        <v>1976.4000000000024</v>
      </c>
      <c r="AO41" s="54">
        <f t="shared" si="72"/>
        <v>1894.0500000000025</v>
      </c>
      <c r="AP41" s="54">
        <f t="shared" si="72"/>
        <v>1811.7000000000025</v>
      </c>
      <c r="AQ41" s="54">
        <f t="shared" si="72"/>
        <v>1729.3500000000026</v>
      </c>
      <c r="AR41" s="54">
        <f t="shared" si="72"/>
        <v>5577.7559844793668</v>
      </c>
      <c r="AS41" s="54">
        <f t="shared" si="72"/>
        <v>5338.1757451001922</v>
      </c>
      <c r="AT41" s="54">
        <f t="shared" si="72"/>
        <v>5098.5955057210176</v>
      </c>
      <c r="AU41" s="54">
        <f t="shared" si="72"/>
        <v>4859.015266341843</v>
      </c>
      <c r="AV41" s="54">
        <f t="shared" si="72"/>
        <v>4619.4350269626684</v>
      </c>
      <c r="AW41" s="54">
        <f t="shared" si="72"/>
        <v>4379.8547875834938</v>
      </c>
      <c r="AX41" s="54">
        <f t="shared" si="72"/>
        <v>4140.2745482043192</v>
      </c>
      <c r="AY41" s="54">
        <f t="shared" si="72"/>
        <v>3900.6943088251442</v>
      </c>
      <c r="AZ41" s="54">
        <f t="shared" si="72"/>
        <v>3661.1140694459696</v>
      </c>
      <c r="BA41" s="54">
        <f t="shared" si="72"/>
        <v>3421.5338300667945</v>
      </c>
      <c r="BB41" s="54">
        <f t="shared" si="72"/>
        <v>3181.9535906876199</v>
      </c>
      <c r="BC41" s="54">
        <f t="shared" si="72"/>
        <v>2942.3733513084453</v>
      </c>
      <c r="BD41" s="54">
        <f t="shared" si="72"/>
        <v>2702.7931119292707</v>
      </c>
      <c r="BE41" s="54">
        <f t="shared" si="72"/>
        <v>2463.2128725500961</v>
      </c>
      <c r="BF41" s="54">
        <f t="shared" si="72"/>
        <v>2223.632633170922</v>
      </c>
      <c r="BG41" s="54">
        <f t="shared" si="72"/>
        <v>1984.0523937917474</v>
      </c>
      <c r="BH41" s="54">
        <f t="shared" si="72"/>
        <v>1744.4721544125728</v>
      </c>
      <c r="BI41" s="54">
        <f t="shared" si="72"/>
        <v>1504.8919150333984</v>
      </c>
      <c r="BJ41" s="54">
        <f t="shared" si="72"/>
        <v>1265.311675654224</v>
      </c>
      <c r="BK41" s="54">
        <f t="shared" si="72"/>
        <v>1025.7314362750494</v>
      </c>
      <c r="BL41" s="54">
        <f t="shared" si="72"/>
        <v>786.1511968958747</v>
      </c>
      <c r="BM41" s="54">
        <f t="shared" ref="BM41:BS41" si="73">SUM(BM42,BM45,BM53)</f>
        <v>628.92095751669706</v>
      </c>
      <c r="BN41" s="54">
        <f t="shared" si="73"/>
        <v>471.69071813752248</v>
      </c>
      <c r="BO41" s="54">
        <f t="shared" si="73"/>
        <v>314.4604787583479</v>
      </c>
      <c r="BP41" s="54">
        <f t="shared" si="73"/>
        <v>157.23023937917336</v>
      </c>
      <c r="BQ41" s="54">
        <f t="shared" si="73"/>
        <v>0</v>
      </c>
      <c r="BR41" s="54">
        <f t="shared" si="73"/>
        <v>0</v>
      </c>
      <c r="BS41" s="54">
        <f t="shared" si="73"/>
        <v>0</v>
      </c>
      <c r="BT41" s="54">
        <f>SUM(BT42,BT45,BT53)</f>
        <v>0</v>
      </c>
      <c r="BU41" s="54">
        <f t="shared" ref="BU41" si="74">SUM(BU42,BU45,BU53)</f>
        <v>0</v>
      </c>
      <c r="BV41" s="54">
        <f t="shared" ref="BV41" si="75">SUM(BV42,BV45,BV53)</f>
        <v>0</v>
      </c>
    </row>
    <row r="42" spans="1:74" s="72" customFormat="1" x14ac:dyDescent="0.25">
      <c r="A42" s="75" t="s">
        <v>125</v>
      </c>
      <c r="B42" s="76" t="s">
        <v>126</v>
      </c>
      <c r="C42" s="76" t="s">
        <v>127</v>
      </c>
      <c r="D42" s="78">
        <f t="shared" ref="D42:AI42" si="76">SUM(D43:D44)</f>
        <v>0</v>
      </c>
      <c r="E42" s="78">
        <f t="shared" si="76"/>
        <v>0</v>
      </c>
      <c r="F42" s="78">
        <f t="shared" si="76"/>
        <v>0</v>
      </c>
      <c r="G42" s="78">
        <f t="shared" si="76"/>
        <v>0</v>
      </c>
      <c r="H42" s="78">
        <f t="shared" si="76"/>
        <v>0</v>
      </c>
      <c r="I42" s="78">
        <f t="shared" si="76"/>
        <v>0</v>
      </c>
      <c r="J42" s="78">
        <f t="shared" si="76"/>
        <v>0</v>
      </c>
      <c r="K42" s="78">
        <f t="shared" si="76"/>
        <v>0</v>
      </c>
      <c r="L42" s="78">
        <f t="shared" si="76"/>
        <v>0</v>
      </c>
      <c r="M42" s="78">
        <f t="shared" si="76"/>
        <v>0</v>
      </c>
      <c r="N42" s="78">
        <f t="shared" si="76"/>
        <v>0</v>
      </c>
      <c r="O42" s="78">
        <f t="shared" si="76"/>
        <v>0</v>
      </c>
      <c r="P42" s="78">
        <f t="shared" si="76"/>
        <v>0</v>
      </c>
      <c r="Q42" s="78">
        <f t="shared" si="76"/>
        <v>0</v>
      </c>
      <c r="R42" s="78">
        <f t="shared" si="76"/>
        <v>0</v>
      </c>
      <c r="S42" s="78">
        <f t="shared" si="76"/>
        <v>0</v>
      </c>
      <c r="T42" s="78">
        <f t="shared" si="76"/>
        <v>0</v>
      </c>
      <c r="U42" s="78">
        <f t="shared" si="76"/>
        <v>0</v>
      </c>
      <c r="V42" s="78">
        <f t="shared" si="76"/>
        <v>0</v>
      </c>
      <c r="W42" s="78">
        <f t="shared" si="76"/>
        <v>0</v>
      </c>
      <c r="X42" s="78">
        <f t="shared" si="76"/>
        <v>0</v>
      </c>
      <c r="Y42" s="78">
        <f t="shared" si="76"/>
        <v>0</v>
      </c>
      <c r="Z42" s="78">
        <f t="shared" si="76"/>
        <v>0</v>
      </c>
      <c r="AA42" s="78">
        <f t="shared" si="76"/>
        <v>0</v>
      </c>
      <c r="AB42" s="78">
        <f t="shared" si="76"/>
        <v>0</v>
      </c>
      <c r="AC42" s="78">
        <f t="shared" si="76"/>
        <v>0</v>
      </c>
      <c r="AD42" s="78">
        <f t="shared" si="76"/>
        <v>0</v>
      </c>
      <c r="AE42" s="78">
        <f t="shared" si="76"/>
        <v>0</v>
      </c>
      <c r="AF42" s="78">
        <f t="shared" si="76"/>
        <v>0</v>
      </c>
      <c r="AG42" s="78">
        <f t="shared" si="76"/>
        <v>0</v>
      </c>
      <c r="AH42" s="78">
        <f t="shared" si="76"/>
        <v>0</v>
      </c>
      <c r="AI42" s="78">
        <f t="shared" si="76"/>
        <v>0</v>
      </c>
      <c r="AJ42" s="78">
        <f t="shared" ref="AJ42:BL42" si="77">SUM(AJ43:AJ44)</f>
        <v>0</v>
      </c>
      <c r="AK42" s="78">
        <f t="shared" si="77"/>
        <v>0</v>
      </c>
      <c r="AL42" s="78">
        <f t="shared" si="77"/>
        <v>0</v>
      </c>
      <c r="AM42" s="78">
        <f t="shared" si="77"/>
        <v>0</v>
      </c>
      <c r="AN42" s="78">
        <f t="shared" si="77"/>
        <v>0</v>
      </c>
      <c r="AO42" s="78">
        <f t="shared" si="77"/>
        <v>0</v>
      </c>
      <c r="AP42" s="78">
        <f t="shared" si="77"/>
        <v>0</v>
      </c>
      <c r="AQ42" s="78">
        <f t="shared" si="77"/>
        <v>0</v>
      </c>
      <c r="AR42" s="78">
        <f t="shared" si="77"/>
        <v>0</v>
      </c>
      <c r="AS42" s="78">
        <f t="shared" si="77"/>
        <v>0</v>
      </c>
      <c r="AT42" s="78">
        <f t="shared" si="77"/>
        <v>0</v>
      </c>
      <c r="AU42" s="78">
        <f t="shared" si="77"/>
        <v>0</v>
      </c>
      <c r="AV42" s="78">
        <f t="shared" si="77"/>
        <v>0</v>
      </c>
      <c r="AW42" s="78">
        <f t="shared" si="77"/>
        <v>0</v>
      </c>
      <c r="AX42" s="78">
        <f t="shared" si="77"/>
        <v>0</v>
      </c>
      <c r="AY42" s="78">
        <f t="shared" si="77"/>
        <v>0</v>
      </c>
      <c r="AZ42" s="78">
        <f t="shared" si="77"/>
        <v>0</v>
      </c>
      <c r="BA42" s="78">
        <f t="shared" si="77"/>
        <v>0</v>
      </c>
      <c r="BB42" s="78">
        <f t="shared" si="77"/>
        <v>0</v>
      </c>
      <c r="BC42" s="78">
        <f t="shared" si="77"/>
        <v>0</v>
      </c>
      <c r="BD42" s="78">
        <f t="shared" si="77"/>
        <v>0</v>
      </c>
      <c r="BE42" s="78">
        <f t="shared" si="77"/>
        <v>0</v>
      </c>
      <c r="BF42" s="78">
        <f t="shared" si="77"/>
        <v>0</v>
      </c>
      <c r="BG42" s="78">
        <f t="shared" si="77"/>
        <v>0</v>
      </c>
      <c r="BH42" s="78">
        <f t="shared" si="77"/>
        <v>0</v>
      </c>
      <c r="BI42" s="78">
        <f t="shared" si="77"/>
        <v>0</v>
      </c>
      <c r="BJ42" s="78">
        <f t="shared" si="77"/>
        <v>0</v>
      </c>
      <c r="BK42" s="78">
        <f t="shared" si="77"/>
        <v>0</v>
      </c>
      <c r="BL42" s="78">
        <f t="shared" si="77"/>
        <v>0</v>
      </c>
      <c r="BM42" s="78">
        <f t="shared" ref="BM42:BS42" si="78">SUM(BM43:BM44)</f>
        <v>0</v>
      </c>
      <c r="BN42" s="78">
        <f t="shared" si="78"/>
        <v>0</v>
      </c>
      <c r="BO42" s="78">
        <f t="shared" si="78"/>
        <v>0</v>
      </c>
      <c r="BP42" s="78">
        <f t="shared" si="78"/>
        <v>0</v>
      </c>
      <c r="BQ42" s="78">
        <f t="shared" si="78"/>
        <v>0</v>
      </c>
      <c r="BR42" s="78">
        <f t="shared" si="78"/>
        <v>0</v>
      </c>
      <c r="BS42" s="78">
        <f t="shared" si="78"/>
        <v>0</v>
      </c>
      <c r="BT42" s="78">
        <f>SUM(BT43:BT44)</f>
        <v>0</v>
      </c>
      <c r="BU42" s="78">
        <f t="shared" ref="BU42" si="79">SUM(BU43:BU44)</f>
        <v>0</v>
      </c>
      <c r="BV42" s="78">
        <f t="shared" ref="BV42" si="80">SUM(BV43:BV44)</f>
        <v>0</v>
      </c>
    </row>
    <row r="43" spans="1:74" s="72" customFormat="1" x14ac:dyDescent="0.25">
      <c r="A43" s="79" t="s">
        <v>32</v>
      </c>
      <c r="B43" s="80" t="s">
        <v>128</v>
      </c>
      <c r="C43" s="80" t="s">
        <v>129</v>
      </c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  <c r="BM43" s="81"/>
      <c r="BN43" s="81"/>
      <c r="BO43" s="81"/>
      <c r="BP43" s="81"/>
      <c r="BQ43" s="81"/>
      <c r="BR43" s="81"/>
      <c r="BS43" s="81"/>
      <c r="BT43" s="81"/>
      <c r="BU43" s="81"/>
      <c r="BV43" s="81"/>
    </row>
    <row r="44" spans="1:74" s="72" customFormat="1" x14ac:dyDescent="0.25">
      <c r="A44" s="79" t="s">
        <v>130</v>
      </c>
      <c r="B44" s="80" t="s">
        <v>131</v>
      </c>
      <c r="C44" s="80" t="s">
        <v>132</v>
      </c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/>
      <c r="BI44" s="81"/>
      <c r="BJ44" s="81"/>
      <c r="BK44" s="81"/>
      <c r="BL44" s="81"/>
      <c r="BM44" s="81"/>
      <c r="BN44" s="81"/>
      <c r="BO44" s="81"/>
      <c r="BP44" s="81"/>
      <c r="BQ44" s="81"/>
      <c r="BR44" s="81"/>
      <c r="BS44" s="81"/>
      <c r="BT44" s="81"/>
      <c r="BU44" s="81"/>
      <c r="BV44" s="81"/>
    </row>
    <row r="45" spans="1:74" s="72" customFormat="1" x14ac:dyDescent="0.25">
      <c r="A45" s="83" t="s">
        <v>44</v>
      </c>
      <c r="B45" s="84" t="s">
        <v>133</v>
      </c>
      <c r="C45" s="84" t="s">
        <v>134</v>
      </c>
      <c r="D45" s="85">
        <f t="shared" ref="D45:AI45" si="81">SUM(D46:D52)</f>
        <v>125</v>
      </c>
      <c r="E45" s="85">
        <f t="shared" si="81"/>
        <v>275</v>
      </c>
      <c r="F45" s="85">
        <f t="shared" si="81"/>
        <v>525</v>
      </c>
      <c r="G45" s="85">
        <f t="shared" si="81"/>
        <v>2725</v>
      </c>
      <c r="H45" s="85">
        <f t="shared" si="81"/>
        <v>4300</v>
      </c>
      <c r="I45" s="85">
        <f t="shared" si="81"/>
        <v>5925</v>
      </c>
      <c r="J45" s="85">
        <f t="shared" si="81"/>
        <v>7300</v>
      </c>
      <c r="K45" s="85">
        <f t="shared" si="81"/>
        <v>8862.5</v>
      </c>
      <c r="L45" s="85">
        <f t="shared" si="81"/>
        <v>10400</v>
      </c>
      <c r="M45" s="85">
        <f t="shared" si="81"/>
        <v>11950</v>
      </c>
      <c r="N45" s="85">
        <f t="shared" si="81"/>
        <v>12500</v>
      </c>
      <c r="O45" s="85">
        <f t="shared" si="81"/>
        <v>12082.35</v>
      </c>
      <c r="P45" s="85">
        <f t="shared" si="81"/>
        <v>11664.7</v>
      </c>
      <c r="Q45" s="85">
        <f t="shared" si="81"/>
        <v>11247.05</v>
      </c>
      <c r="R45" s="85">
        <f t="shared" si="81"/>
        <v>10829.4</v>
      </c>
      <c r="S45" s="85">
        <f t="shared" si="81"/>
        <v>10411.75</v>
      </c>
      <c r="T45" s="85">
        <f t="shared" si="81"/>
        <v>9994.0999999999985</v>
      </c>
      <c r="U45" s="85">
        <f t="shared" si="81"/>
        <v>9576.4499999999989</v>
      </c>
      <c r="V45" s="85">
        <f t="shared" si="81"/>
        <v>9158.7999999999993</v>
      </c>
      <c r="W45" s="85">
        <f t="shared" si="81"/>
        <v>8741.15</v>
      </c>
      <c r="X45" s="85">
        <f t="shared" si="81"/>
        <v>8323.5</v>
      </c>
      <c r="Y45" s="85">
        <f t="shared" si="81"/>
        <v>7905.8499999999985</v>
      </c>
      <c r="Z45" s="85">
        <f t="shared" si="81"/>
        <v>7488.1999999999989</v>
      </c>
      <c r="AA45" s="85">
        <f t="shared" si="81"/>
        <v>7070.5499999999993</v>
      </c>
      <c r="AB45" s="85">
        <f t="shared" si="81"/>
        <v>6652.8999999999987</v>
      </c>
      <c r="AC45" s="85">
        <f t="shared" si="81"/>
        <v>6235.2499999999982</v>
      </c>
      <c r="AD45" s="85">
        <f t="shared" si="81"/>
        <v>5817.5999999999985</v>
      </c>
      <c r="AE45" s="85">
        <f t="shared" si="81"/>
        <v>5399.9499999999989</v>
      </c>
      <c r="AF45" s="85">
        <f t="shared" si="81"/>
        <v>4982.2999999999984</v>
      </c>
      <c r="AG45" s="85">
        <f t="shared" si="81"/>
        <v>4564.6499999999987</v>
      </c>
      <c r="AH45" s="85">
        <f t="shared" si="81"/>
        <v>4146.9999999999982</v>
      </c>
      <c r="AI45" s="85">
        <f t="shared" si="81"/>
        <v>3729.3499999999985</v>
      </c>
      <c r="AJ45" s="85">
        <f t="shared" ref="AJ45:BL45" si="82">SUM(AJ46:AJ52)</f>
        <v>3311.6999999999989</v>
      </c>
      <c r="AK45" s="85">
        <f t="shared" si="82"/>
        <v>2894.0499999999993</v>
      </c>
      <c r="AL45" s="85">
        <f t="shared" si="82"/>
        <v>2476.3999999999992</v>
      </c>
      <c r="AM45" s="85">
        <f t="shared" si="82"/>
        <v>2058.7500000000023</v>
      </c>
      <c r="AN45" s="85">
        <f t="shared" si="82"/>
        <v>1976.4000000000024</v>
      </c>
      <c r="AO45" s="85">
        <f t="shared" si="82"/>
        <v>1894.0500000000025</v>
      </c>
      <c r="AP45" s="85">
        <f t="shared" si="82"/>
        <v>1811.7000000000025</v>
      </c>
      <c r="AQ45" s="85">
        <f t="shared" si="82"/>
        <v>1729.3500000000026</v>
      </c>
      <c r="AR45" s="85">
        <f t="shared" si="82"/>
        <v>5577.7559844793668</v>
      </c>
      <c r="AS45" s="85">
        <f t="shared" si="82"/>
        <v>5338.1757451001922</v>
      </c>
      <c r="AT45" s="85">
        <f t="shared" si="82"/>
        <v>5098.5955057210176</v>
      </c>
      <c r="AU45" s="85">
        <f t="shared" si="82"/>
        <v>4859.015266341843</v>
      </c>
      <c r="AV45" s="85">
        <f t="shared" si="82"/>
        <v>4619.4350269626684</v>
      </c>
      <c r="AW45" s="85">
        <f t="shared" si="82"/>
        <v>4379.8547875834938</v>
      </c>
      <c r="AX45" s="85">
        <f t="shared" si="82"/>
        <v>4140.2745482043192</v>
      </c>
      <c r="AY45" s="85">
        <f t="shared" si="82"/>
        <v>3900.6943088251442</v>
      </c>
      <c r="AZ45" s="85">
        <f t="shared" si="82"/>
        <v>3661.1140694459696</v>
      </c>
      <c r="BA45" s="85">
        <f t="shared" si="82"/>
        <v>3421.5338300667945</v>
      </c>
      <c r="BB45" s="85">
        <f t="shared" si="82"/>
        <v>3181.9535906876199</v>
      </c>
      <c r="BC45" s="85">
        <f t="shared" si="82"/>
        <v>2942.3733513084453</v>
      </c>
      <c r="BD45" s="85">
        <f t="shared" si="82"/>
        <v>2702.7931119292707</v>
      </c>
      <c r="BE45" s="85">
        <f t="shared" si="82"/>
        <v>2463.2128725500961</v>
      </c>
      <c r="BF45" s="85">
        <f t="shared" si="82"/>
        <v>2223.632633170922</v>
      </c>
      <c r="BG45" s="85">
        <f t="shared" si="82"/>
        <v>1984.0523937917474</v>
      </c>
      <c r="BH45" s="85">
        <f t="shared" si="82"/>
        <v>1744.4721544125728</v>
      </c>
      <c r="BI45" s="85">
        <f t="shared" si="82"/>
        <v>1504.8919150333984</v>
      </c>
      <c r="BJ45" s="85">
        <f t="shared" si="82"/>
        <v>1265.311675654224</v>
      </c>
      <c r="BK45" s="85">
        <f t="shared" si="82"/>
        <v>1025.7314362750494</v>
      </c>
      <c r="BL45" s="85">
        <f t="shared" si="82"/>
        <v>786.1511968958747</v>
      </c>
      <c r="BM45" s="85">
        <f t="shared" ref="BM45" si="83">SUM(BM46:BM52)</f>
        <v>628.92095751669706</v>
      </c>
      <c r="BN45" s="85">
        <f t="shared" ref="BN45" si="84">SUM(BN46:BN52)</f>
        <v>471.69071813752248</v>
      </c>
      <c r="BO45" s="85">
        <f t="shared" ref="BO45" si="85">SUM(BO46:BO52)</f>
        <v>314.4604787583479</v>
      </c>
      <c r="BP45" s="85">
        <f t="shared" ref="BP45" si="86">SUM(BP46:BP52)</f>
        <v>157.23023937917336</v>
      </c>
      <c r="BQ45" s="85">
        <f t="shared" ref="BQ45" si="87">SUM(BQ46:BQ52)</f>
        <v>0</v>
      </c>
      <c r="BR45" s="85">
        <f t="shared" ref="BR45" si="88">SUM(BR46:BR52)</f>
        <v>0</v>
      </c>
      <c r="BS45" s="85">
        <f t="shared" ref="BS45" si="89">SUM(BS46:BS52)</f>
        <v>0</v>
      </c>
      <c r="BT45" s="85">
        <f t="shared" ref="BT45" si="90">SUM(BT46:BT52)</f>
        <v>0</v>
      </c>
      <c r="BU45" s="85">
        <f t="shared" ref="BU45" si="91">SUM(BU46:BU52)</f>
        <v>0</v>
      </c>
      <c r="BV45" s="85">
        <f t="shared" ref="BV45" si="92">SUM(BV46:BV52)</f>
        <v>0</v>
      </c>
    </row>
    <row r="46" spans="1:74" s="72" customFormat="1" x14ac:dyDescent="0.25">
      <c r="A46" s="79" t="s">
        <v>47</v>
      </c>
      <c r="B46" s="80" t="s">
        <v>135</v>
      </c>
      <c r="C46" s="80" t="s">
        <v>136</v>
      </c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>
        <f>'CAPEX&amp;Depr'!M16</f>
        <v>4035.15</v>
      </c>
      <c r="P46" s="81">
        <f>'CAPEX&amp;Depr'!N16</f>
        <v>3952.8</v>
      </c>
      <c r="Q46" s="81">
        <f>'CAPEX&amp;Depr'!O16</f>
        <v>3870.4500000000003</v>
      </c>
      <c r="R46" s="81">
        <f>'CAPEX&amp;Depr'!P16</f>
        <v>3788.1000000000004</v>
      </c>
      <c r="S46" s="81">
        <f>'CAPEX&amp;Depr'!Q16</f>
        <v>3705.7500000000005</v>
      </c>
      <c r="T46" s="81">
        <f>'CAPEX&amp;Depr'!R16</f>
        <v>3623.4000000000005</v>
      </c>
      <c r="U46" s="81">
        <f>'CAPEX&amp;Depr'!S16</f>
        <v>3541.0500000000006</v>
      </c>
      <c r="V46" s="81">
        <f>'CAPEX&amp;Depr'!T16</f>
        <v>3458.7000000000007</v>
      </c>
      <c r="W46" s="81">
        <f>'CAPEX&amp;Depr'!U16</f>
        <v>3376.3500000000008</v>
      </c>
      <c r="X46" s="81">
        <f>'CAPEX&amp;Depr'!V16</f>
        <v>3294.0000000000009</v>
      </c>
      <c r="Y46" s="81">
        <f>'CAPEX&amp;Depr'!W16</f>
        <v>3211.650000000001</v>
      </c>
      <c r="Z46" s="81">
        <f>'CAPEX&amp;Depr'!X16</f>
        <v>3129.3000000000011</v>
      </c>
      <c r="AA46" s="81">
        <f>'CAPEX&amp;Depr'!Y16</f>
        <v>3046.9500000000012</v>
      </c>
      <c r="AB46" s="81">
        <f>'CAPEX&amp;Depr'!Z16</f>
        <v>2964.6000000000013</v>
      </c>
      <c r="AC46" s="81">
        <f>'CAPEX&amp;Depr'!AA16</f>
        <v>2882.2500000000014</v>
      </c>
      <c r="AD46" s="81">
        <f>'CAPEX&amp;Depr'!AB16</f>
        <v>2799.9000000000015</v>
      </c>
      <c r="AE46" s="81">
        <f>'CAPEX&amp;Depr'!AC16</f>
        <v>2717.5500000000015</v>
      </c>
      <c r="AF46" s="81">
        <f>'CAPEX&amp;Depr'!AD16</f>
        <v>2635.2000000000016</v>
      </c>
      <c r="AG46" s="81">
        <f>'CAPEX&amp;Depr'!AE16</f>
        <v>2552.8500000000017</v>
      </c>
      <c r="AH46" s="81">
        <f>'CAPEX&amp;Depr'!AF16</f>
        <v>2470.5000000000018</v>
      </c>
      <c r="AI46" s="81">
        <f>'CAPEX&amp;Depr'!AG16</f>
        <v>2388.1500000000019</v>
      </c>
      <c r="AJ46" s="81">
        <f>'CAPEX&amp;Depr'!AH16</f>
        <v>2305.800000000002</v>
      </c>
      <c r="AK46" s="81">
        <f>'CAPEX&amp;Depr'!AI16</f>
        <v>2223.4500000000021</v>
      </c>
      <c r="AL46" s="81">
        <f>'CAPEX&amp;Depr'!AJ16</f>
        <v>2141.1000000000022</v>
      </c>
      <c r="AM46" s="81">
        <f>'CAPEX&amp;Depr'!AK16</f>
        <v>2058.7500000000023</v>
      </c>
      <c r="AN46" s="81">
        <f>'CAPEX&amp;Depr'!AL16</f>
        <v>1976.4000000000024</v>
      </c>
      <c r="AO46" s="81">
        <f>'CAPEX&amp;Depr'!AM16</f>
        <v>1894.0500000000025</v>
      </c>
      <c r="AP46" s="81">
        <f>'CAPEX&amp;Depr'!AN16</f>
        <v>1811.7000000000025</v>
      </c>
      <c r="AQ46" s="81">
        <f>'CAPEX&amp;Depr'!AO16</f>
        <v>1729.3500000000026</v>
      </c>
      <c r="AR46" s="81">
        <f>'CAPEX&amp;Depr'!AP16</f>
        <v>1647.0000000000027</v>
      </c>
      <c r="AS46" s="81">
        <f>'CAPEX&amp;Depr'!AQ16</f>
        <v>1564.6500000000028</v>
      </c>
      <c r="AT46" s="81">
        <f>'CAPEX&amp;Depr'!AR16</f>
        <v>1482.3000000000029</v>
      </c>
      <c r="AU46" s="81">
        <f>'CAPEX&amp;Depr'!AS16</f>
        <v>1399.950000000003</v>
      </c>
      <c r="AV46" s="81">
        <f>'CAPEX&amp;Depr'!AT16</f>
        <v>1317.6000000000031</v>
      </c>
      <c r="AW46" s="81">
        <f>'CAPEX&amp;Depr'!AU16</f>
        <v>1235.2500000000032</v>
      </c>
      <c r="AX46" s="81">
        <f>'CAPEX&amp;Depr'!AV16</f>
        <v>1152.9000000000033</v>
      </c>
      <c r="AY46" s="81">
        <f>'CAPEX&amp;Depr'!AW16</f>
        <v>1070.5500000000034</v>
      </c>
      <c r="AZ46" s="81">
        <f>'CAPEX&amp;Depr'!AX16</f>
        <v>988.20000000000334</v>
      </c>
      <c r="BA46" s="81">
        <f>'CAPEX&amp;Depr'!AY16</f>
        <v>905.85000000000332</v>
      </c>
      <c r="BB46" s="81">
        <f>'CAPEX&amp;Depr'!AZ16</f>
        <v>823.5000000000033</v>
      </c>
      <c r="BC46" s="81">
        <f>'CAPEX&amp;Depr'!BA16</f>
        <v>741.15000000000327</v>
      </c>
      <c r="BD46" s="81">
        <f>'CAPEX&amp;Depr'!BB16</f>
        <v>658.80000000000325</v>
      </c>
      <c r="BE46" s="81">
        <f>'CAPEX&amp;Depr'!BC16</f>
        <v>576.45000000000323</v>
      </c>
      <c r="BF46" s="81">
        <f>'CAPEX&amp;Depr'!BD16</f>
        <v>494.10000000000321</v>
      </c>
      <c r="BG46" s="81">
        <f>'CAPEX&amp;Depr'!BE16</f>
        <v>411.75000000000318</v>
      </c>
      <c r="BH46" s="81">
        <f>'CAPEX&amp;Depr'!BF16</f>
        <v>329.40000000000316</v>
      </c>
      <c r="BI46" s="81">
        <f>'CAPEX&amp;Depr'!BG16</f>
        <v>247.05000000000314</v>
      </c>
      <c r="BJ46" s="81">
        <f>'CAPEX&amp;Depr'!BH16</f>
        <v>164.70000000000312</v>
      </c>
      <c r="BK46" s="81">
        <f>'CAPEX&amp;Depr'!BI16</f>
        <v>82.350000000003106</v>
      </c>
      <c r="BL46" s="81">
        <f>'CAPEX&amp;Depr'!BJ16</f>
        <v>3.0979663279140368E-12</v>
      </c>
      <c r="BM46" s="81">
        <f>'CAPEX&amp;Depr'!BK16</f>
        <v>0</v>
      </c>
      <c r="BN46" s="81">
        <f>'CAPEX&amp;Depr'!BL16</f>
        <v>0</v>
      </c>
      <c r="BO46" s="81">
        <f>'CAPEX&amp;Depr'!BM16</f>
        <v>0</v>
      </c>
      <c r="BP46" s="81">
        <f>'CAPEX&amp;Depr'!BN16</f>
        <v>0</v>
      </c>
      <c r="BQ46" s="81">
        <f>'CAPEX&amp;Depr'!BO16</f>
        <v>0</v>
      </c>
      <c r="BR46" s="81">
        <f>'CAPEX&amp;Depr'!BP16</f>
        <v>0</v>
      </c>
      <c r="BS46" s="81">
        <f>'CAPEX&amp;Depr'!BQ16</f>
        <v>0</v>
      </c>
      <c r="BT46" s="81">
        <f>'CAPEX&amp;Depr'!BR16</f>
        <v>0</v>
      </c>
      <c r="BU46" s="81">
        <f>'CAPEX&amp;Depr'!BS16</f>
        <v>0</v>
      </c>
      <c r="BV46" s="81">
        <f>'CAPEX&amp;Depr'!BT16</f>
        <v>0</v>
      </c>
    </row>
    <row r="47" spans="1:74" s="72" customFormat="1" x14ac:dyDescent="0.25">
      <c r="A47" s="79" t="s">
        <v>50</v>
      </c>
      <c r="B47" s="80" t="s">
        <v>137</v>
      </c>
      <c r="C47" s="80" t="s">
        <v>138</v>
      </c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1">
        <f>'CAPEX&amp;Depr'!M17+'CAPEX&amp;Depr'!M18</f>
        <v>8047.2</v>
      </c>
      <c r="P47" s="81">
        <f>'CAPEX&amp;Depr'!N17+'CAPEX&amp;Depr'!N18</f>
        <v>7711.9</v>
      </c>
      <c r="Q47" s="81">
        <f>'CAPEX&amp;Depr'!O17+'CAPEX&amp;Depr'!O18</f>
        <v>7376.5999999999995</v>
      </c>
      <c r="R47" s="81">
        <f>'CAPEX&amp;Depr'!P17+'CAPEX&amp;Depr'!P18</f>
        <v>7041.2999999999993</v>
      </c>
      <c r="S47" s="81">
        <f>'CAPEX&amp;Depr'!Q17+'CAPEX&amp;Depr'!Q18</f>
        <v>6705.9999999999991</v>
      </c>
      <c r="T47" s="81">
        <f>'CAPEX&amp;Depr'!R17+'CAPEX&amp;Depr'!R18</f>
        <v>6370.6999999999989</v>
      </c>
      <c r="U47" s="81">
        <f>'CAPEX&amp;Depr'!S17+'CAPEX&amp;Depr'!S18</f>
        <v>6035.3999999999987</v>
      </c>
      <c r="V47" s="81">
        <f>'CAPEX&amp;Depr'!T17+'CAPEX&amp;Depr'!T18</f>
        <v>5700.0999999999985</v>
      </c>
      <c r="W47" s="81">
        <f>'CAPEX&amp;Depr'!U17+'CAPEX&amp;Depr'!U18</f>
        <v>5364.7999999999984</v>
      </c>
      <c r="X47" s="81">
        <f>'CAPEX&amp;Depr'!V17+'CAPEX&amp;Depr'!V18</f>
        <v>5029.4999999999982</v>
      </c>
      <c r="Y47" s="81">
        <f>'CAPEX&amp;Depr'!W17+'CAPEX&amp;Depr'!W18</f>
        <v>4694.199999999998</v>
      </c>
      <c r="Z47" s="81">
        <f>'CAPEX&amp;Depr'!X17+'CAPEX&amp;Depr'!X18</f>
        <v>4358.8999999999978</v>
      </c>
      <c r="AA47" s="81">
        <f>'CAPEX&amp;Depr'!Y17+'CAPEX&amp;Depr'!Y18</f>
        <v>4023.5999999999976</v>
      </c>
      <c r="AB47" s="81">
        <f>'CAPEX&amp;Depr'!Z17+'CAPEX&amp;Depr'!Z18</f>
        <v>3688.2999999999975</v>
      </c>
      <c r="AC47" s="81">
        <f>'CAPEX&amp;Depr'!AA17+'CAPEX&amp;Depr'!AA18</f>
        <v>3352.9999999999973</v>
      </c>
      <c r="AD47" s="81">
        <f>'CAPEX&amp;Depr'!AB17+'CAPEX&amp;Depr'!AB18</f>
        <v>3017.6999999999971</v>
      </c>
      <c r="AE47" s="81">
        <f>'CAPEX&amp;Depr'!AC17+'CAPEX&amp;Depr'!AC18</f>
        <v>2682.3999999999969</v>
      </c>
      <c r="AF47" s="81">
        <f>'CAPEX&amp;Depr'!AD17+'CAPEX&amp;Depr'!AD18</f>
        <v>2347.0999999999967</v>
      </c>
      <c r="AG47" s="81">
        <f>'CAPEX&amp;Depr'!AE17+'CAPEX&amp;Depr'!AE18</f>
        <v>2011.7999999999968</v>
      </c>
      <c r="AH47" s="81">
        <f>'CAPEX&amp;Depr'!AF17+'CAPEX&amp;Depr'!AF18</f>
        <v>1676.4999999999968</v>
      </c>
      <c r="AI47" s="81">
        <f>'CAPEX&amp;Depr'!AG17+'CAPEX&amp;Depr'!AG18</f>
        <v>1341.1999999999969</v>
      </c>
      <c r="AJ47" s="81">
        <f>'CAPEX&amp;Depr'!AH17+'CAPEX&amp;Depr'!AH18</f>
        <v>1005.8999999999969</v>
      </c>
      <c r="AK47" s="81">
        <f>'CAPEX&amp;Depr'!AI17+'CAPEX&amp;Depr'!AI18</f>
        <v>670.59999999999695</v>
      </c>
      <c r="AL47" s="81">
        <f>'CAPEX&amp;Depr'!AJ17+'CAPEX&amp;Depr'!AJ18</f>
        <v>335.29999999999694</v>
      </c>
      <c r="AM47" s="81">
        <f>'CAPEX&amp;Depr'!AK17+'CAPEX&amp;Depr'!AK18</f>
        <v>0</v>
      </c>
      <c r="AN47" s="81">
        <f>'CAPEX&amp;Depr'!AL17+'CAPEX&amp;Depr'!AL18</f>
        <v>0</v>
      </c>
      <c r="AO47" s="81">
        <f>'CAPEX&amp;Depr'!AM17+'CAPEX&amp;Depr'!AM18</f>
        <v>0</v>
      </c>
      <c r="AP47" s="81">
        <f>'CAPEX&amp;Depr'!AN17+'CAPEX&amp;Depr'!AN18</f>
        <v>0</v>
      </c>
      <c r="AQ47" s="81">
        <f>'CAPEX&amp;Depr'!AO17+'CAPEX&amp;Depr'!AO18</f>
        <v>0</v>
      </c>
      <c r="AR47" s="81">
        <f>'CAPEX&amp;Depr'!AP17+'CAPEX&amp;Depr'!AP18</f>
        <v>3930.7559844793636</v>
      </c>
      <c r="AS47" s="81">
        <f>'CAPEX&amp;Depr'!AQ17+'CAPEX&amp;Depr'!AQ18</f>
        <v>3773.5257451001889</v>
      </c>
      <c r="AT47" s="81">
        <f>'CAPEX&amp;Depr'!AR17+'CAPEX&amp;Depr'!AR18</f>
        <v>3616.2955057210143</v>
      </c>
      <c r="AU47" s="81">
        <f>'CAPEX&amp;Depr'!AS17+'CAPEX&amp;Depr'!AS18</f>
        <v>3459.0652663418396</v>
      </c>
      <c r="AV47" s="81">
        <f>'CAPEX&amp;Depr'!AT17+'CAPEX&amp;Depr'!AT18</f>
        <v>3301.8350269626649</v>
      </c>
      <c r="AW47" s="81">
        <f>'CAPEX&amp;Depr'!AU17+'CAPEX&amp;Depr'!AU18</f>
        <v>3144.6047875834902</v>
      </c>
      <c r="AX47" s="81">
        <f>'CAPEX&amp;Depr'!AV17+'CAPEX&amp;Depr'!AV18</f>
        <v>2987.3745482043155</v>
      </c>
      <c r="AY47" s="81">
        <f>'CAPEX&amp;Depr'!AW17+'CAPEX&amp;Depr'!AW18</f>
        <v>2830.1443088251408</v>
      </c>
      <c r="AZ47" s="81">
        <f>'CAPEX&amp;Depr'!AX17+'CAPEX&amp;Depr'!AX18</f>
        <v>2672.9140694459661</v>
      </c>
      <c r="BA47" s="81">
        <f>'CAPEX&amp;Depr'!AY17+'CAPEX&amp;Depr'!AY18</f>
        <v>2515.6838300667914</v>
      </c>
      <c r="BB47" s="81">
        <f>'CAPEX&amp;Depr'!AZ17+'CAPEX&amp;Depr'!AZ18</f>
        <v>2358.4535906876167</v>
      </c>
      <c r="BC47" s="81">
        <f>'CAPEX&amp;Depr'!BA17+'CAPEX&amp;Depr'!BA18</f>
        <v>2201.223351308442</v>
      </c>
      <c r="BD47" s="81">
        <f>'CAPEX&amp;Depr'!BB17+'CAPEX&amp;Depr'!BB18</f>
        <v>2043.9931119292676</v>
      </c>
      <c r="BE47" s="81">
        <f>'CAPEX&amp;Depr'!BC17+'CAPEX&amp;Depr'!BC18</f>
        <v>1886.7628725500931</v>
      </c>
      <c r="BF47" s="81">
        <f>'CAPEX&amp;Depr'!BD17+'CAPEX&amp;Depr'!BD18</f>
        <v>1729.5326331709186</v>
      </c>
      <c r="BG47" s="81">
        <f>'CAPEX&amp;Depr'!BE17+'CAPEX&amp;Depr'!BE18</f>
        <v>1572.3023937917442</v>
      </c>
      <c r="BH47" s="81">
        <f>'CAPEX&amp;Depr'!BF17+'CAPEX&amp;Depr'!BF18</f>
        <v>1415.0721544125697</v>
      </c>
      <c r="BI47" s="81">
        <f>'CAPEX&amp;Depr'!BG17+'CAPEX&amp;Depr'!BG18</f>
        <v>1257.8419150333953</v>
      </c>
      <c r="BJ47" s="81">
        <f>'CAPEX&amp;Depr'!BH17+'CAPEX&amp;Depr'!BH18</f>
        <v>1100.6116756542208</v>
      </c>
      <c r="BK47" s="81">
        <f>'CAPEX&amp;Depr'!BI17+'CAPEX&amp;Depr'!BI18</f>
        <v>943.38143627504621</v>
      </c>
      <c r="BL47" s="81">
        <f>'CAPEX&amp;Depr'!BJ17+'CAPEX&amp;Depr'!BJ18</f>
        <v>786.15119689587164</v>
      </c>
      <c r="BM47" s="81">
        <f>'CAPEX&amp;Depr'!BK17+'CAPEX&amp;Depr'!BK18</f>
        <v>628.92095751669706</v>
      </c>
      <c r="BN47" s="81">
        <f>'CAPEX&amp;Depr'!BL17+'CAPEX&amp;Depr'!BL18</f>
        <v>471.69071813752248</v>
      </c>
      <c r="BO47" s="81">
        <f>'CAPEX&amp;Depr'!BM17+'CAPEX&amp;Depr'!BM18</f>
        <v>314.4604787583479</v>
      </c>
      <c r="BP47" s="81">
        <f>'CAPEX&amp;Depr'!BN17+'CAPEX&amp;Depr'!BN18</f>
        <v>157.23023937917336</v>
      </c>
      <c r="BQ47" s="81">
        <f>'CAPEX&amp;Depr'!BO17+'CAPEX&amp;Depr'!BO18</f>
        <v>0</v>
      </c>
      <c r="BR47" s="81">
        <f>'CAPEX&amp;Depr'!BP17+'CAPEX&amp;Depr'!BP18</f>
        <v>0</v>
      </c>
      <c r="BS47" s="81">
        <f>'CAPEX&amp;Depr'!BQ17+'CAPEX&amp;Depr'!BQ18</f>
        <v>0</v>
      </c>
      <c r="BT47" s="81">
        <f>'CAPEX&amp;Depr'!BR17+'CAPEX&amp;Depr'!BR18</f>
        <v>0</v>
      </c>
      <c r="BU47" s="81">
        <f>'CAPEX&amp;Depr'!BS17+'CAPEX&amp;Depr'!BS18</f>
        <v>0</v>
      </c>
      <c r="BV47" s="81">
        <f>'CAPEX&amp;Depr'!BT17+'CAPEX&amp;Depr'!BT18</f>
        <v>0</v>
      </c>
    </row>
    <row r="48" spans="1:74" s="72" customFormat="1" hidden="1" x14ac:dyDescent="0.25">
      <c r="A48" s="79" t="s">
        <v>67</v>
      </c>
      <c r="B48" s="80" t="s">
        <v>139</v>
      </c>
      <c r="C48" s="80" t="s">
        <v>140</v>
      </c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</row>
    <row r="49" spans="1:74" s="72" customFormat="1" hidden="1" x14ac:dyDescent="0.25">
      <c r="A49" s="79" t="s">
        <v>68</v>
      </c>
      <c r="B49" s="80" t="s">
        <v>141</v>
      </c>
      <c r="C49" s="80" t="s">
        <v>142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</row>
    <row r="50" spans="1:74" s="72" customFormat="1" x14ac:dyDescent="0.25">
      <c r="A50" s="79" t="s">
        <v>69</v>
      </c>
      <c r="B50" s="80" t="s">
        <v>143</v>
      </c>
      <c r="C50" s="80" t="s">
        <v>144</v>
      </c>
      <c r="D50" s="81">
        <f>'CAPEX&amp;Depr'!B8+'CAPEX&amp;Depr'!B9</f>
        <v>125</v>
      </c>
      <c r="E50" s="81">
        <f>'CAPEX&amp;Depr'!C8+'CAPEX&amp;Depr'!C9</f>
        <v>275</v>
      </c>
      <c r="F50" s="81">
        <f>'CAPEX&amp;Depr'!D8+'CAPEX&amp;Depr'!D9</f>
        <v>525</v>
      </c>
      <c r="G50" s="81">
        <f>'CAPEX&amp;Depr'!E8+'CAPEX&amp;Depr'!E9</f>
        <v>2725</v>
      </c>
      <c r="H50" s="81">
        <f>'CAPEX&amp;Depr'!F8+'CAPEX&amp;Depr'!F9</f>
        <v>4300</v>
      </c>
      <c r="I50" s="81">
        <f>'CAPEX&amp;Depr'!G8+'CAPEX&amp;Depr'!G9</f>
        <v>5925</v>
      </c>
      <c r="J50" s="81">
        <f>'CAPEX&amp;Depr'!H8+'CAPEX&amp;Depr'!H9</f>
        <v>7300</v>
      </c>
      <c r="K50" s="81">
        <f>'CAPEX&amp;Depr'!I8+'CAPEX&amp;Depr'!I9</f>
        <v>8862.5</v>
      </c>
      <c r="L50" s="81">
        <f>'CAPEX&amp;Depr'!J8+'CAPEX&amp;Depr'!J9</f>
        <v>10400</v>
      </c>
      <c r="M50" s="81">
        <f>'CAPEX&amp;Depr'!K8+'CAPEX&amp;Depr'!K9</f>
        <v>11950</v>
      </c>
      <c r="N50" s="81">
        <f>'CAPEX&amp;Depr'!L8+'CAPEX&amp;Depr'!L9</f>
        <v>12500</v>
      </c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T50" s="81"/>
      <c r="BU50" s="81"/>
      <c r="BV50" s="81"/>
    </row>
    <row r="51" spans="1:74" s="72" customFormat="1" hidden="1" x14ac:dyDescent="0.25">
      <c r="A51" s="79" t="s">
        <v>72</v>
      </c>
      <c r="B51" s="80" t="s">
        <v>145</v>
      </c>
      <c r="C51" s="80" t="s">
        <v>146</v>
      </c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81"/>
      <c r="BH51" s="81"/>
      <c r="BI51" s="81"/>
      <c r="BJ51" s="81"/>
      <c r="BK51" s="81"/>
      <c r="BL51" s="81"/>
      <c r="BM51" s="81"/>
      <c r="BN51" s="81"/>
      <c r="BO51" s="81"/>
      <c r="BP51" s="81"/>
      <c r="BQ51" s="81"/>
      <c r="BR51" s="81"/>
      <c r="BS51" s="81"/>
      <c r="BT51" s="81"/>
      <c r="BU51" s="81"/>
      <c r="BV51" s="81"/>
    </row>
    <row r="52" spans="1:74" s="72" customFormat="1" hidden="1" x14ac:dyDescent="0.25">
      <c r="A52" s="79" t="s">
        <v>73</v>
      </c>
      <c r="B52" s="80" t="s">
        <v>147</v>
      </c>
      <c r="C52" s="80" t="s">
        <v>148</v>
      </c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  <c r="BM52" s="81"/>
      <c r="BN52" s="81"/>
      <c r="BO52" s="81"/>
      <c r="BP52" s="81"/>
      <c r="BQ52" s="81"/>
      <c r="BR52" s="81"/>
      <c r="BS52" s="81"/>
      <c r="BT52" s="81"/>
      <c r="BU52" s="81"/>
      <c r="BV52" s="81"/>
    </row>
    <row r="53" spans="1:74" s="72" customFormat="1" ht="15.75" thickBot="1" x14ac:dyDescent="0.3">
      <c r="A53" s="83" t="s">
        <v>77</v>
      </c>
      <c r="B53" s="84" t="s">
        <v>149</v>
      </c>
      <c r="C53" s="84" t="s">
        <v>150</v>
      </c>
      <c r="D53" s="85">
        <f t="shared" ref="D53:V53" si="93">SUM(D54:D61)</f>
        <v>0</v>
      </c>
      <c r="E53" s="85">
        <f t="shared" si="93"/>
        <v>0</v>
      </c>
      <c r="F53" s="85">
        <f t="shared" si="93"/>
        <v>0</v>
      </c>
      <c r="G53" s="85">
        <f t="shared" si="93"/>
        <v>0</v>
      </c>
      <c r="H53" s="85">
        <f t="shared" si="93"/>
        <v>0</v>
      </c>
      <c r="I53" s="85">
        <f t="shared" si="93"/>
        <v>0</v>
      </c>
      <c r="J53" s="85">
        <f t="shared" si="93"/>
        <v>0</v>
      </c>
      <c r="K53" s="85">
        <f t="shared" si="93"/>
        <v>0</v>
      </c>
      <c r="L53" s="85">
        <f t="shared" si="93"/>
        <v>0</v>
      </c>
      <c r="M53" s="85">
        <f t="shared" si="93"/>
        <v>0</v>
      </c>
      <c r="N53" s="85">
        <f t="shared" si="93"/>
        <v>0</v>
      </c>
      <c r="O53" s="85">
        <f t="shared" si="93"/>
        <v>0</v>
      </c>
      <c r="P53" s="85">
        <f t="shared" si="93"/>
        <v>0</v>
      </c>
      <c r="Q53" s="85">
        <f t="shared" si="93"/>
        <v>0</v>
      </c>
      <c r="R53" s="85">
        <f t="shared" si="93"/>
        <v>0</v>
      </c>
      <c r="S53" s="85">
        <f t="shared" si="93"/>
        <v>0</v>
      </c>
      <c r="T53" s="85">
        <f t="shared" si="93"/>
        <v>0</v>
      </c>
      <c r="U53" s="85">
        <f t="shared" si="93"/>
        <v>0</v>
      </c>
      <c r="V53" s="85">
        <f t="shared" si="93"/>
        <v>0</v>
      </c>
      <c r="W53" s="85">
        <f t="shared" ref="W53:BL53" si="94">SUM(W54:W61)</f>
        <v>0</v>
      </c>
      <c r="X53" s="85">
        <f t="shared" si="94"/>
        <v>0</v>
      </c>
      <c r="Y53" s="85">
        <f t="shared" si="94"/>
        <v>0</v>
      </c>
      <c r="Z53" s="85">
        <f t="shared" si="94"/>
        <v>0</v>
      </c>
      <c r="AA53" s="85">
        <f t="shared" si="94"/>
        <v>0</v>
      </c>
      <c r="AB53" s="85">
        <f t="shared" si="94"/>
        <v>0</v>
      </c>
      <c r="AC53" s="85">
        <f t="shared" si="94"/>
        <v>0</v>
      </c>
      <c r="AD53" s="85">
        <f t="shared" si="94"/>
        <v>0</v>
      </c>
      <c r="AE53" s="85">
        <f t="shared" si="94"/>
        <v>0</v>
      </c>
      <c r="AF53" s="85">
        <f t="shared" si="94"/>
        <v>0</v>
      </c>
      <c r="AG53" s="85">
        <f t="shared" si="94"/>
        <v>0</v>
      </c>
      <c r="AH53" s="85">
        <f t="shared" si="94"/>
        <v>0</v>
      </c>
      <c r="AI53" s="85">
        <f t="shared" si="94"/>
        <v>0</v>
      </c>
      <c r="AJ53" s="85">
        <f t="shared" si="94"/>
        <v>0</v>
      </c>
      <c r="AK53" s="85">
        <f t="shared" si="94"/>
        <v>0</v>
      </c>
      <c r="AL53" s="85">
        <f t="shared" si="94"/>
        <v>0</v>
      </c>
      <c r="AM53" s="85">
        <f t="shared" si="94"/>
        <v>0</v>
      </c>
      <c r="AN53" s="85">
        <f t="shared" si="94"/>
        <v>0</v>
      </c>
      <c r="AO53" s="85">
        <f t="shared" si="94"/>
        <v>0</v>
      </c>
      <c r="AP53" s="85">
        <f t="shared" si="94"/>
        <v>0</v>
      </c>
      <c r="AQ53" s="85">
        <f t="shared" si="94"/>
        <v>0</v>
      </c>
      <c r="AR53" s="85">
        <f t="shared" si="94"/>
        <v>0</v>
      </c>
      <c r="AS53" s="85">
        <f t="shared" si="94"/>
        <v>0</v>
      </c>
      <c r="AT53" s="85">
        <f t="shared" si="94"/>
        <v>0</v>
      </c>
      <c r="AU53" s="85">
        <f t="shared" si="94"/>
        <v>0</v>
      </c>
      <c r="AV53" s="85">
        <f t="shared" si="94"/>
        <v>0</v>
      </c>
      <c r="AW53" s="85">
        <f t="shared" si="94"/>
        <v>0</v>
      </c>
      <c r="AX53" s="85">
        <f t="shared" si="94"/>
        <v>0</v>
      </c>
      <c r="AY53" s="85">
        <f t="shared" si="94"/>
        <v>0</v>
      </c>
      <c r="AZ53" s="85">
        <f t="shared" si="94"/>
        <v>0</v>
      </c>
      <c r="BA53" s="85">
        <f t="shared" si="94"/>
        <v>0</v>
      </c>
      <c r="BB53" s="85">
        <f t="shared" si="94"/>
        <v>0</v>
      </c>
      <c r="BC53" s="85">
        <f t="shared" si="94"/>
        <v>0</v>
      </c>
      <c r="BD53" s="85">
        <f t="shared" si="94"/>
        <v>0</v>
      </c>
      <c r="BE53" s="85">
        <f t="shared" si="94"/>
        <v>0</v>
      </c>
      <c r="BF53" s="85">
        <f t="shared" si="94"/>
        <v>0</v>
      </c>
      <c r="BG53" s="85">
        <f t="shared" si="94"/>
        <v>0</v>
      </c>
      <c r="BH53" s="85">
        <f t="shared" si="94"/>
        <v>0</v>
      </c>
      <c r="BI53" s="85">
        <f t="shared" si="94"/>
        <v>0</v>
      </c>
      <c r="BJ53" s="85">
        <f t="shared" si="94"/>
        <v>0</v>
      </c>
      <c r="BK53" s="85">
        <f t="shared" si="94"/>
        <v>0</v>
      </c>
      <c r="BL53" s="85">
        <f t="shared" si="94"/>
        <v>0</v>
      </c>
      <c r="BM53" s="85">
        <f t="shared" ref="BM53:BT53" si="95">SUM(BM54:BM61)</f>
        <v>0</v>
      </c>
      <c r="BN53" s="85">
        <f t="shared" si="95"/>
        <v>0</v>
      </c>
      <c r="BO53" s="85">
        <f t="shared" si="95"/>
        <v>0</v>
      </c>
      <c r="BP53" s="85">
        <f t="shared" si="95"/>
        <v>0</v>
      </c>
      <c r="BQ53" s="85">
        <f t="shared" si="95"/>
        <v>0</v>
      </c>
      <c r="BR53" s="85">
        <f t="shared" si="95"/>
        <v>0</v>
      </c>
      <c r="BS53" s="85">
        <f t="shared" si="95"/>
        <v>0</v>
      </c>
      <c r="BT53" s="85">
        <f t="shared" si="95"/>
        <v>0</v>
      </c>
      <c r="BU53" s="85">
        <f t="shared" ref="BU53:BV53" si="96">SUM(BU54:BU61)</f>
        <v>0</v>
      </c>
      <c r="BV53" s="85">
        <f t="shared" si="96"/>
        <v>0</v>
      </c>
    </row>
    <row r="54" spans="1:74" s="72" customFormat="1" ht="15.75" hidden="1" thickBot="1" x14ac:dyDescent="0.3">
      <c r="A54" s="79" t="s">
        <v>78</v>
      </c>
      <c r="B54" s="86" t="s">
        <v>151</v>
      </c>
      <c r="C54" s="86" t="s">
        <v>152</v>
      </c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1"/>
      <c r="BR54" s="81"/>
      <c r="BS54" s="81"/>
      <c r="BT54" s="81"/>
      <c r="BU54" s="81"/>
      <c r="BV54" s="81"/>
    </row>
    <row r="55" spans="1:74" s="72" customFormat="1" ht="15.75" hidden="1" thickBot="1" x14ac:dyDescent="0.3">
      <c r="A55" s="79" t="s">
        <v>80</v>
      </c>
      <c r="B55" s="86" t="s">
        <v>153</v>
      </c>
      <c r="C55" s="86" t="s">
        <v>154</v>
      </c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  <c r="AZ55" s="81"/>
      <c r="BA55" s="81"/>
      <c r="BB55" s="81"/>
      <c r="BC55" s="81"/>
      <c r="BD55" s="81"/>
      <c r="BE55" s="81"/>
      <c r="BF55" s="81"/>
      <c r="BG55" s="81"/>
      <c r="BH55" s="81"/>
      <c r="BI55" s="81"/>
      <c r="BJ55" s="81"/>
      <c r="BK55" s="81"/>
      <c r="BL55" s="81"/>
      <c r="BM55" s="81"/>
      <c r="BN55" s="81"/>
      <c r="BO55" s="81"/>
      <c r="BP55" s="81"/>
      <c r="BQ55" s="81"/>
      <c r="BR55" s="81"/>
      <c r="BS55" s="81"/>
      <c r="BT55" s="81"/>
      <c r="BU55" s="81"/>
      <c r="BV55" s="81"/>
    </row>
    <row r="56" spans="1:74" s="72" customFormat="1" ht="15.75" hidden="1" thickBot="1" x14ac:dyDescent="0.3">
      <c r="A56" s="79" t="s">
        <v>81</v>
      </c>
      <c r="B56" s="86" t="s">
        <v>155</v>
      </c>
      <c r="C56" s="86" t="s">
        <v>156</v>
      </c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/>
      <c r="AU56" s="81"/>
      <c r="AV56" s="81"/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/>
      <c r="BI56" s="81"/>
      <c r="BJ56" s="81"/>
      <c r="BK56" s="81"/>
      <c r="BL56" s="81"/>
      <c r="BM56" s="81"/>
      <c r="BN56" s="81"/>
      <c r="BO56" s="81"/>
      <c r="BP56" s="81"/>
      <c r="BQ56" s="81"/>
      <c r="BR56" s="81"/>
      <c r="BS56" s="81"/>
      <c r="BT56" s="81"/>
      <c r="BU56" s="81"/>
      <c r="BV56" s="81"/>
    </row>
    <row r="57" spans="1:74" s="72" customFormat="1" ht="15.75" hidden="1" thickBot="1" x14ac:dyDescent="0.3">
      <c r="A57" s="79" t="s">
        <v>109</v>
      </c>
      <c r="B57" s="86" t="s">
        <v>157</v>
      </c>
      <c r="C57" s="86" t="s">
        <v>158</v>
      </c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81"/>
      <c r="BJ57" s="81"/>
      <c r="BK57" s="81"/>
      <c r="BL57" s="81"/>
      <c r="BM57" s="81"/>
      <c r="BN57" s="81"/>
      <c r="BO57" s="81"/>
      <c r="BP57" s="81"/>
      <c r="BQ57" s="81"/>
      <c r="BR57" s="81"/>
      <c r="BS57" s="81"/>
      <c r="BT57" s="81"/>
      <c r="BU57" s="81"/>
      <c r="BV57" s="81"/>
    </row>
    <row r="58" spans="1:74" s="72" customFormat="1" ht="15.75" hidden="1" thickBot="1" x14ac:dyDescent="0.3">
      <c r="A58" s="79" t="s">
        <v>112</v>
      </c>
      <c r="B58" s="86" t="s">
        <v>159</v>
      </c>
      <c r="C58" s="86" t="s">
        <v>160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  <c r="BM58" s="81"/>
      <c r="BN58" s="81"/>
      <c r="BO58" s="81"/>
      <c r="BP58" s="81"/>
      <c r="BQ58" s="81"/>
      <c r="BR58" s="81"/>
      <c r="BS58" s="81"/>
      <c r="BT58" s="81"/>
      <c r="BU58" s="81"/>
      <c r="BV58" s="81"/>
    </row>
    <row r="59" spans="1:74" s="72" customFormat="1" ht="15.75" hidden="1" thickBot="1" x14ac:dyDescent="0.3">
      <c r="A59" s="79" t="s">
        <v>161</v>
      </c>
      <c r="B59" s="86" t="s">
        <v>162</v>
      </c>
      <c r="C59" s="86" t="s">
        <v>163</v>
      </c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1"/>
      <c r="BG59" s="81"/>
      <c r="BH59" s="81"/>
      <c r="BI59" s="81"/>
      <c r="BJ59" s="81"/>
      <c r="BK59" s="81"/>
      <c r="BL59" s="81"/>
      <c r="BM59" s="81"/>
      <c r="BN59" s="81"/>
      <c r="BO59" s="81"/>
      <c r="BP59" s="81"/>
      <c r="BQ59" s="81"/>
      <c r="BR59" s="81"/>
      <c r="BS59" s="81"/>
      <c r="BT59" s="81"/>
      <c r="BU59" s="81"/>
      <c r="BV59" s="81"/>
    </row>
    <row r="60" spans="1:74" s="72" customFormat="1" ht="15.75" hidden="1" thickBot="1" x14ac:dyDescent="0.3">
      <c r="A60" s="79" t="s">
        <v>164</v>
      </c>
      <c r="B60" s="86" t="s">
        <v>165</v>
      </c>
      <c r="C60" s="86" t="s">
        <v>166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81"/>
      <c r="AV60" s="81"/>
      <c r="AW60" s="81"/>
      <c r="AX60" s="81"/>
      <c r="AY60" s="81"/>
      <c r="AZ60" s="81"/>
      <c r="BA60" s="81"/>
      <c r="BB60" s="81"/>
      <c r="BC60" s="81"/>
      <c r="BD60" s="81"/>
      <c r="BE60" s="81"/>
      <c r="BF60" s="81"/>
      <c r="BG60" s="81"/>
      <c r="BH60" s="81"/>
      <c r="BI60" s="81"/>
      <c r="BJ60" s="81"/>
      <c r="BK60" s="81"/>
      <c r="BL60" s="81"/>
      <c r="BM60" s="81"/>
      <c r="BN60" s="81"/>
      <c r="BO60" s="81"/>
      <c r="BP60" s="81"/>
      <c r="BQ60" s="81"/>
      <c r="BR60" s="81"/>
      <c r="BS60" s="81"/>
      <c r="BT60" s="81"/>
      <c r="BU60" s="81"/>
      <c r="BV60" s="81"/>
    </row>
    <row r="61" spans="1:74" s="72" customFormat="1" ht="15.75" hidden="1" thickBot="1" x14ac:dyDescent="0.3">
      <c r="A61" s="79" t="s">
        <v>167</v>
      </c>
      <c r="B61" s="86" t="s">
        <v>168</v>
      </c>
      <c r="C61" s="86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1"/>
      <c r="BR61" s="81"/>
      <c r="BS61" s="81"/>
      <c r="BT61" s="81"/>
      <c r="BU61" s="81"/>
      <c r="BV61" s="81"/>
    </row>
    <row r="62" spans="1:74" s="72" customFormat="1" ht="15.75" thickBot="1" x14ac:dyDescent="0.3">
      <c r="A62" s="87" t="s">
        <v>169</v>
      </c>
      <c r="B62" s="88" t="s">
        <v>170</v>
      </c>
      <c r="C62" s="88" t="s">
        <v>171</v>
      </c>
      <c r="D62" s="54">
        <f t="shared" ref="D62:AI62" si="97">SUM(D63,D66,D71,D73)</f>
        <v>0</v>
      </c>
      <c r="E62" s="54">
        <f t="shared" si="97"/>
        <v>0</v>
      </c>
      <c r="F62" s="54">
        <f t="shared" si="97"/>
        <v>0</v>
      </c>
      <c r="G62" s="54">
        <f t="shared" si="97"/>
        <v>349.882029242474</v>
      </c>
      <c r="H62" s="54">
        <f t="shared" si="97"/>
        <v>30.776897117477986</v>
      </c>
      <c r="I62" s="54">
        <f t="shared" si="97"/>
        <v>0</v>
      </c>
      <c r="J62" s="54">
        <f t="shared" si="97"/>
        <v>0</v>
      </c>
      <c r="K62" s="54">
        <f t="shared" si="97"/>
        <v>0</v>
      </c>
      <c r="L62" s="54">
        <f t="shared" si="97"/>
        <v>0</v>
      </c>
      <c r="M62" s="54">
        <f t="shared" si="97"/>
        <v>0</v>
      </c>
      <c r="N62" s="54">
        <f t="shared" si="97"/>
        <v>80.45639142364881</v>
      </c>
      <c r="O62" s="54">
        <f t="shared" si="97"/>
        <v>165.50245618427795</v>
      </c>
      <c r="P62" s="54">
        <f t="shared" si="97"/>
        <v>167.98499302704209</v>
      </c>
      <c r="Q62" s="54">
        <f t="shared" si="97"/>
        <v>170.50476792244771</v>
      </c>
      <c r="R62" s="54">
        <f t="shared" si="97"/>
        <v>173.06233944128439</v>
      </c>
      <c r="S62" s="54">
        <f t="shared" si="97"/>
        <v>175.65827453290362</v>
      </c>
      <c r="T62" s="54">
        <f t="shared" si="97"/>
        <v>178.29314865089719</v>
      </c>
      <c r="U62" s="54">
        <f t="shared" si="97"/>
        <v>180.96754588066059</v>
      </c>
      <c r="V62" s="54">
        <f t="shared" si="97"/>
        <v>183.6820590688705</v>
      </c>
      <c r="W62" s="54">
        <f t="shared" si="97"/>
        <v>201.79094912766027</v>
      </c>
      <c r="X62" s="54">
        <f t="shared" si="97"/>
        <v>204.81781336457513</v>
      </c>
      <c r="Y62" s="54">
        <f t="shared" si="97"/>
        <v>207.89008056504377</v>
      </c>
      <c r="Z62" s="54">
        <f t="shared" si="97"/>
        <v>211.00843177351942</v>
      </c>
      <c r="AA62" s="54">
        <f t="shared" si="97"/>
        <v>214.17355825012214</v>
      </c>
      <c r="AB62" s="54">
        <f t="shared" si="97"/>
        <v>217.38616162387393</v>
      </c>
      <c r="AC62" s="54">
        <f t="shared" si="97"/>
        <v>220.64695404823203</v>
      </c>
      <c r="AD62" s="54">
        <f t="shared" si="97"/>
        <v>223.95665835895551</v>
      </c>
      <c r="AE62" s="54">
        <f t="shared" si="97"/>
        <v>227.31600823433979</v>
      </c>
      <c r="AF62" s="54">
        <f t="shared" si="97"/>
        <v>230.72574835785485</v>
      </c>
      <c r="AG62" s="54">
        <f t="shared" si="97"/>
        <v>234.18663458322263</v>
      </c>
      <c r="AH62" s="54">
        <f t="shared" si="97"/>
        <v>237.69943410197089</v>
      </c>
      <c r="AI62" s="54">
        <f t="shared" si="97"/>
        <v>241.26492561350045</v>
      </c>
      <c r="AJ62" s="54">
        <f t="shared" ref="AJ62:BL62" si="98">SUM(AJ63,AJ66,AJ71,AJ73)</f>
        <v>244.88389949770294</v>
      </c>
      <c r="AK62" s="54">
        <f t="shared" si="98"/>
        <v>248.55715799016843</v>
      </c>
      <c r="AL62" s="54">
        <f t="shared" si="98"/>
        <v>252.28551536002092</v>
      </c>
      <c r="AM62" s="54">
        <f t="shared" si="98"/>
        <v>256.06979809042122</v>
      </c>
      <c r="AN62" s="54">
        <f t="shared" si="98"/>
        <v>259.91084506177754</v>
      </c>
      <c r="AO62" s="54">
        <f t="shared" si="98"/>
        <v>263.80950773770417</v>
      </c>
      <c r="AP62" s="54">
        <f t="shared" si="98"/>
        <v>615.13325297880237</v>
      </c>
      <c r="AQ62" s="54">
        <f t="shared" si="98"/>
        <v>1384.8509229321353</v>
      </c>
      <c r="AR62" s="54">
        <f t="shared" si="98"/>
        <v>275.85989736071224</v>
      </c>
      <c r="AS62" s="54">
        <f t="shared" si="98"/>
        <v>279.99779582112291</v>
      </c>
      <c r="AT62" s="54">
        <f t="shared" si="98"/>
        <v>284.19776275843969</v>
      </c>
      <c r="AU62" s="54">
        <f t="shared" si="98"/>
        <v>288.46072919981629</v>
      </c>
      <c r="AV62" s="54">
        <f t="shared" si="98"/>
        <v>292.78764013781347</v>
      </c>
      <c r="AW62" s="54">
        <f t="shared" si="98"/>
        <v>297.17945473988061</v>
      </c>
      <c r="AX62" s="54">
        <f t="shared" si="98"/>
        <v>301.63714656097881</v>
      </c>
      <c r="AY62" s="54">
        <f t="shared" si="98"/>
        <v>447.03610957692047</v>
      </c>
      <c r="AZ62" s="54">
        <f t="shared" si="98"/>
        <v>814.95596890501747</v>
      </c>
      <c r="BA62" s="54">
        <f t="shared" si="98"/>
        <v>1187.8282186924903</v>
      </c>
      <c r="BB62" s="54">
        <f t="shared" si="98"/>
        <v>1565.7233127871955</v>
      </c>
      <c r="BC62" s="54">
        <f t="shared" si="98"/>
        <v>1948.7127359193892</v>
      </c>
      <c r="BD62" s="54">
        <f t="shared" si="98"/>
        <v>2336.8690189895624</v>
      </c>
      <c r="BE62" s="54">
        <f t="shared" si="98"/>
        <v>2730.2657545844213</v>
      </c>
      <c r="BF62" s="54">
        <f t="shared" si="98"/>
        <v>3128.9776127243877</v>
      </c>
      <c r="BG62" s="54">
        <f t="shared" si="98"/>
        <v>3533.0803568461388</v>
      </c>
      <c r="BH62" s="54">
        <f t="shared" si="98"/>
        <v>3942.6508600236457</v>
      </c>
      <c r="BI62" s="54">
        <f t="shared" si="98"/>
        <v>4357.7671214313323</v>
      </c>
      <c r="BJ62" s="54">
        <f t="shared" si="98"/>
        <v>4778.50828305294</v>
      </c>
      <c r="BK62" s="54">
        <f t="shared" si="98"/>
        <v>5204.9546466397924</v>
      </c>
      <c r="BL62" s="54">
        <f t="shared" si="98"/>
        <v>5637.1876909221864</v>
      </c>
      <c r="BM62" s="54">
        <f t="shared" ref="BM62:BS62" si="99">SUM(BM63,BM66,BM71,BM73)</f>
        <v>6006.3113519643321</v>
      </c>
      <c r="BN62" s="54">
        <f t="shared" si="99"/>
        <v>6380.9215790765693</v>
      </c>
      <c r="BO62" s="54">
        <f t="shared" si="99"/>
        <v>6761.1003305225822</v>
      </c>
      <c r="BP62" s="54">
        <f t="shared" si="99"/>
        <v>7146.9307916382149</v>
      </c>
      <c r="BQ62" s="54">
        <f t="shared" si="99"/>
        <v>7538.4973932219764</v>
      </c>
      <c r="BR62" s="54">
        <f t="shared" si="99"/>
        <v>7804.18524309246</v>
      </c>
      <c r="BS62" s="54">
        <f t="shared" si="99"/>
        <v>8074.8908907910327</v>
      </c>
      <c r="BT62" s="54">
        <f>SUM(BT63,BT66,BT71,BT73)</f>
        <v>8350.6965884918427</v>
      </c>
      <c r="BU62" s="54">
        <f t="shared" ref="BU62" si="100">SUM(BU63,BU66,BU71,BU73)</f>
        <v>8631.68586940981</v>
      </c>
      <c r="BV62" s="54">
        <f t="shared" ref="BV62" si="101">SUM(BV63,BV66,BV71,BV73)</f>
        <v>8919.3829940841733</v>
      </c>
    </row>
    <row r="63" spans="1:74" s="72" customFormat="1" x14ac:dyDescent="0.25">
      <c r="A63" s="75" t="s">
        <v>172</v>
      </c>
      <c r="B63" s="89" t="s">
        <v>173</v>
      </c>
      <c r="C63" s="89" t="s">
        <v>174</v>
      </c>
      <c r="D63" s="77">
        <f t="shared" ref="D63:AI63" si="102">SUM(D64:D65)</f>
        <v>0</v>
      </c>
      <c r="E63" s="77">
        <f t="shared" si="102"/>
        <v>0</v>
      </c>
      <c r="F63" s="77">
        <f t="shared" si="102"/>
        <v>0</v>
      </c>
      <c r="G63" s="77">
        <f t="shared" si="102"/>
        <v>0</v>
      </c>
      <c r="H63" s="77">
        <f t="shared" si="102"/>
        <v>0</v>
      </c>
      <c r="I63" s="77">
        <f t="shared" si="102"/>
        <v>0</v>
      </c>
      <c r="J63" s="77">
        <f t="shared" si="102"/>
        <v>0</v>
      </c>
      <c r="K63" s="77">
        <f t="shared" si="102"/>
        <v>0</v>
      </c>
      <c r="L63" s="77">
        <f t="shared" si="102"/>
        <v>0</v>
      </c>
      <c r="M63" s="77">
        <f t="shared" si="102"/>
        <v>0</v>
      </c>
      <c r="N63" s="77">
        <f t="shared" si="102"/>
        <v>80.45639142364881</v>
      </c>
      <c r="O63" s="77">
        <f t="shared" si="102"/>
        <v>81.663237295003526</v>
      </c>
      <c r="P63" s="77">
        <f t="shared" si="102"/>
        <v>82.888185854428571</v>
      </c>
      <c r="Q63" s="77">
        <f t="shared" si="102"/>
        <v>84.131508642244981</v>
      </c>
      <c r="R63" s="77">
        <f t="shared" si="102"/>
        <v>85.393481271878642</v>
      </c>
      <c r="S63" s="77">
        <f t="shared" si="102"/>
        <v>86.674383490956814</v>
      </c>
      <c r="T63" s="77">
        <f t="shared" si="102"/>
        <v>87.974499243321162</v>
      </c>
      <c r="U63" s="77">
        <f t="shared" si="102"/>
        <v>89.294116731970973</v>
      </c>
      <c r="V63" s="77">
        <f t="shared" si="102"/>
        <v>90.633528482950524</v>
      </c>
      <c r="W63" s="77">
        <f t="shared" si="102"/>
        <v>99.568928114563732</v>
      </c>
      <c r="X63" s="77">
        <f t="shared" si="102"/>
        <v>101.06246203628218</v>
      </c>
      <c r="Y63" s="77">
        <f t="shared" si="102"/>
        <v>102.5783989668264</v>
      </c>
      <c r="Z63" s="77">
        <f t="shared" si="102"/>
        <v>104.11707495132879</v>
      </c>
      <c r="AA63" s="77">
        <f t="shared" si="102"/>
        <v>105.67883107559869</v>
      </c>
      <c r="AB63" s="77">
        <f t="shared" si="102"/>
        <v>107.26401354173268</v>
      </c>
      <c r="AC63" s="77">
        <f t="shared" si="102"/>
        <v>108.87297374485864</v>
      </c>
      <c r="AD63" s="77">
        <f t="shared" si="102"/>
        <v>110.50606835103152</v>
      </c>
      <c r="AE63" s="77">
        <f t="shared" si="102"/>
        <v>112.16365937629696</v>
      </c>
      <c r="AF63" s="77">
        <f t="shared" si="102"/>
        <v>113.84611426694141</v>
      </c>
      <c r="AG63" s="77">
        <f t="shared" si="102"/>
        <v>115.5538059809455</v>
      </c>
      <c r="AH63" s="77">
        <f t="shared" si="102"/>
        <v>117.28711307065967</v>
      </c>
      <c r="AI63" s="77">
        <f t="shared" si="102"/>
        <v>119.04641976671955</v>
      </c>
      <c r="AJ63" s="77">
        <f t="shared" ref="AJ63:BL63" si="103">SUM(AJ64:AJ65)</f>
        <v>120.83211606322033</v>
      </c>
      <c r="AK63" s="77">
        <f t="shared" si="103"/>
        <v>122.64459780416861</v>
      </c>
      <c r="AL63" s="77">
        <f t="shared" si="103"/>
        <v>124.48426677123113</v>
      </c>
      <c r="AM63" s="77">
        <f t="shared" si="103"/>
        <v>126.35153077279958</v>
      </c>
      <c r="AN63" s="77">
        <f t="shared" si="103"/>
        <v>128.24680373439156</v>
      </c>
      <c r="AO63" s="77">
        <f t="shared" si="103"/>
        <v>130.17050579040742</v>
      </c>
      <c r="AP63" s="77">
        <f t="shared" si="103"/>
        <v>132.12306337726349</v>
      </c>
      <c r="AQ63" s="77">
        <f t="shared" si="103"/>
        <v>134.10490932792243</v>
      </c>
      <c r="AR63" s="77">
        <f t="shared" si="103"/>
        <v>136.11648296784125</v>
      </c>
      <c r="AS63" s="77">
        <f t="shared" si="103"/>
        <v>138.15823021235886</v>
      </c>
      <c r="AT63" s="77">
        <f t="shared" si="103"/>
        <v>140.23060366554424</v>
      </c>
      <c r="AU63" s="77">
        <f t="shared" si="103"/>
        <v>142.33406272052736</v>
      </c>
      <c r="AV63" s="77">
        <f t="shared" si="103"/>
        <v>144.46907366133527</v>
      </c>
      <c r="AW63" s="77">
        <f t="shared" si="103"/>
        <v>146.63610976625526</v>
      </c>
      <c r="AX63" s="77">
        <f t="shared" si="103"/>
        <v>148.83565141274909</v>
      </c>
      <c r="AY63" s="77">
        <f t="shared" si="103"/>
        <v>151.06818618394027</v>
      </c>
      <c r="AZ63" s="77">
        <f t="shared" si="103"/>
        <v>153.33420897669936</v>
      </c>
      <c r="BA63" s="77">
        <f t="shared" si="103"/>
        <v>155.63422211134986</v>
      </c>
      <c r="BB63" s="77">
        <f t="shared" si="103"/>
        <v>157.96873544302008</v>
      </c>
      <c r="BC63" s="77">
        <f t="shared" si="103"/>
        <v>160.33826647466532</v>
      </c>
      <c r="BD63" s="77">
        <f t="shared" si="103"/>
        <v>162.7433404717853</v>
      </c>
      <c r="BE63" s="77">
        <f t="shared" si="103"/>
        <v>165.18449057886201</v>
      </c>
      <c r="BF63" s="77">
        <f t="shared" si="103"/>
        <v>167.66225793754495</v>
      </c>
      <c r="BG63" s="77">
        <f t="shared" si="103"/>
        <v>170.17719180660811</v>
      </c>
      <c r="BH63" s="77">
        <f t="shared" si="103"/>
        <v>172.72984968370722</v>
      </c>
      <c r="BI63" s="77">
        <f t="shared" si="103"/>
        <v>175.32079742896278</v>
      </c>
      <c r="BJ63" s="77">
        <f t="shared" si="103"/>
        <v>177.95060939039723</v>
      </c>
      <c r="BK63" s="77">
        <f t="shared" si="103"/>
        <v>180.61986853125313</v>
      </c>
      <c r="BL63" s="77">
        <f t="shared" si="103"/>
        <v>183.32916655922193</v>
      </c>
      <c r="BM63" s="77">
        <f t="shared" ref="BM63:BS63" si="104">SUM(BM64:BM65)</f>
        <v>186.07910405761021</v>
      </c>
      <c r="BN63" s="77">
        <f t="shared" si="104"/>
        <v>188.87029061847434</v>
      </c>
      <c r="BO63" s="77">
        <f t="shared" si="104"/>
        <v>191.70334497775144</v>
      </c>
      <c r="BP63" s="77">
        <f t="shared" si="104"/>
        <v>194.57889515241769</v>
      </c>
      <c r="BQ63" s="77">
        <f t="shared" si="104"/>
        <v>197.49757857970391</v>
      </c>
      <c r="BR63" s="77">
        <f t="shared" si="104"/>
        <v>200.46004225839945</v>
      </c>
      <c r="BS63" s="77">
        <f t="shared" si="104"/>
        <v>203.46694289227543</v>
      </c>
      <c r="BT63" s="77">
        <f>SUM(BT64:BT65)</f>
        <v>206.51894703565952</v>
      </c>
      <c r="BU63" s="77">
        <f t="shared" ref="BU63" si="105">SUM(BU64:BU65)</f>
        <v>209.61673124119437</v>
      </c>
      <c r="BV63" s="77">
        <f t="shared" ref="BV63" si="106">SUM(BV64:BV65)</f>
        <v>0</v>
      </c>
    </row>
    <row r="64" spans="1:74" s="72" customFormat="1" x14ac:dyDescent="0.25">
      <c r="A64" s="79" t="s">
        <v>175</v>
      </c>
      <c r="B64" s="86" t="s">
        <v>176</v>
      </c>
      <c r="C64" s="86" t="s">
        <v>177</v>
      </c>
      <c r="D64" s="81">
        <f>E6*Paraméterek!$B30</f>
        <v>0</v>
      </c>
      <c r="E64" s="81">
        <f>F6*Paraméterek!$B30</f>
        <v>0</v>
      </c>
      <c r="F64" s="81">
        <f>G6*Paraméterek!$B30</f>
        <v>0</v>
      </c>
      <c r="G64" s="81">
        <f>H6*Paraméterek!$B30</f>
        <v>0</v>
      </c>
      <c r="H64" s="81">
        <f>I6*Paraméterek!$B30</f>
        <v>0</v>
      </c>
      <c r="I64" s="81">
        <f>J6*Paraméterek!$B30</f>
        <v>0</v>
      </c>
      <c r="J64" s="81">
        <f>K6*Paraméterek!$B30</f>
        <v>0</v>
      </c>
      <c r="K64" s="81">
        <f>L6*Paraméterek!$B30</f>
        <v>0</v>
      </c>
      <c r="L64" s="81">
        <f>M6*Paraméterek!$B30</f>
        <v>0</v>
      </c>
      <c r="M64" s="81">
        <f>N6*Paraméterek!$B30</f>
        <v>0</v>
      </c>
      <c r="N64" s="81">
        <f>O6*Paraméterek!$B30</f>
        <v>80.45639142364881</v>
      </c>
      <c r="O64" s="81">
        <f>P6*Paraméterek!$B30</f>
        <v>81.663237295003526</v>
      </c>
      <c r="P64" s="81">
        <f>Q6*Paraméterek!$B30</f>
        <v>82.888185854428571</v>
      </c>
      <c r="Q64" s="81">
        <f>R6*Paraméterek!$B30</f>
        <v>84.131508642244981</v>
      </c>
      <c r="R64" s="81">
        <f>S6*Paraméterek!$B30</f>
        <v>85.393481271878642</v>
      </c>
      <c r="S64" s="81">
        <f>T6*Paraméterek!$B30</f>
        <v>86.674383490956814</v>
      </c>
      <c r="T64" s="81">
        <f>U6*Paraméterek!$B30</f>
        <v>87.974499243321162</v>
      </c>
      <c r="U64" s="81">
        <f>V6*Paraméterek!$B30</f>
        <v>89.294116731970973</v>
      </c>
      <c r="V64" s="81">
        <f>W6*Paraméterek!$B30</f>
        <v>90.633528482950524</v>
      </c>
      <c r="W64" s="81">
        <f>X6*Paraméterek!$B30</f>
        <v>99.568928114563732</v>
      </c>
      <c r="X64" s="81">
        <f>Y6*Paraméterek!$B30</f>
        <v>101.06246203628218</v>
      </c>
      <c r="Y64" s="81">
        <f>Z6*Paraméterek!$B30</f>
        <v>102.5783989668264</v>
      </c>
      <c r="Z64" s="81">
        <f>AA6*Paraméterek!$B30</f>
        <v>104.11707495132879</v>
      </c>
      <c r="AA64" s="81">
        <f>AB6*Paraméterek!$B30</f>
        <v>105.67883107559869</v>
      </c>
      <c r="AB64" s="81">
        <f>AC6*Paraméterek!$B30</f>
        <v>107.26401354173268</v>
      </c>
      <c r="AC64" s="81">
        <f>AD6*Paraméterek!$B30</f>
        <v>108.87297374485864</v>
      </c>
      <c r="AD64" s="81">
        <f>AE6*Paraméterek!$B30</f>
        <v>110.50606835103152</v>
      </c>
      <c r="AE64" s="81">
        <f>AF6*Paraméterek!$B30</f>
        <v>112.16365937629696</v>
      </c>
      <c r="AF64" s="81">
        <f>AG6*Paraméterek!$B30</f>
        <v>113.84611426694141</v>
      </c>
      <c r="AG64" s="81">
        <f>AH6*Paraméterek!$B30</f>
        <v>115.5538059809455</v>
      </c>
      <c r="AH64" s="81">
        <f>AI6*Paraméterek!$B30</f>
        <v>117.28711307065967</v>
      </c>
      <c r="AI64" s="81">
        <f>AJ6*Paraméterek!$B30</f>
        <v>119.04641976671955</v>
      </c>
      <c r="AJ64" s="81">
        <f>AK6*Paraméterek!$B30</f>
        <v>120.83211606322033</v>
      </c>
      <c r="AK64" s="81">
        <f>AL6*Paraméterek!$B30</f>
        <v>122.64459780416861</v>
      </c>
      <c r="AL64" s="81">
        <f>AM6*Paraméterek!$B30</f>
        <v>124.48426677123113</v>
      </c>
      <c r="AM64" s="81">
        <f>AN6*Paraméterek!$B30</f>
        <v>126.35153077279958</v>
      </c>
      <c r="AN64" s="81">
        <f>AO6*Paraméterek!$B30</f>
        <v>128.24680373439156</v>
      </c>
      <c r="AO64" s="81">
        <f>AP6*Paraméterek!$B30</f>
        <v>130.17050579040742</v>
      </c>
      <c r="AP64" s="81">
        <f>AQ6*Paraméterek!$B30</f>
        <v>132.12306337726349</v>
      </c>
      <c r="AQ64" s="81">
        <f>AR6*Paraméterek!$B30</f>
        <v>134.10490932792243</v>
      </c>
      <c r="AR64" s="81">
        <f>AS6*Paraméterek!$B30</f>
        <v>136.11648296784125</v>
      </c>
      <c r="AS64" s="81">
        <f>AT6*Paraméterek!$B30</f>
        <v>138.15823021235886</v>
      </c>
      <c r="AT64" s="81">
        <f>AU6*Paraméterek!$B30</f>
        <v>140.23060366554424</v>
      </c>
      <c r="AU64" s="81">
        <f>AV6*Paraméterek!$B30</f>
        <v>142.33406272052736</v>
      </c>
      <c r="AV64" s="81">
        <f>AW6*Paraméterek!$B30</f>
        <v>144.46907366133527</v>
      </c>
      <c r="AW64" s="81">
        <f>AX6*Paraméterek!$B30</f>
        <v>146.63610976625526</v>
      </c>
      <c r="AX64" s="81">
        <f>AY6*Paraméterek!$B30</f>
        <v>148.83565141274909</v>
      </c>
      <c r="AY64" s="81">
        <f>AZ6*Paraméterek!$B30</f>
        <v>151.06818618394027</v>
      </c>
      <c r="AZ64" s="81">
        <f>BA6*Paraméterek!$B30</f>
        <v>153.33420897669936</v>
      </c>
      <c r="BA64" s="81">
        <f>BB6*Paraméterek!$B30</f>
        <v>155.63422211134986</v>
      </c>
      <c r="BB64" s="81">
        <f>BC6*Paraméterek!$B30</f>
        <v>157.96873544302008</v>
      </c>
      <c r="BC64" s="81">
        <f>BD6*Paraméterek!$B30</f>
        <v>160.33826647466532</v>
      </c>
      <c r="BD64" s="81">
        <f>BE6*Paraméterek!$B30</f>
        <v>162.7433404717853</v>
      </c>
      <c r="BE64" s="81">
        <f>BF6*Paraméterek!$B30</f>
        <v>165.18449057886201</v>
      </c>
      <c r="BF64" s="81">
        <f>BG6*Paraméterek!$B30</f>
        <v>167.66225793754495</v>
      </c>
      <c r="BG64" s="81">
        <f>BH6*Paraméterek!$B30</f>
        <v>170.17719180660811</v>
      </c>
      <c r="BH64" s="81">
        <f>BI6*Paraméterek!$B30</f>
        <v>172.72984968370722</v>
      </c>
      <c r="BI64" s="81">
        <f>BJ6*Paraméterek!$B30</f>
        <v>175.32079742896278</v>
      </c>
      <c r="BJ64" s="81">
        <f>BK6*Paraméterek!$B30</f>
        <v>177.95060939039723</v>
      </c>
      <c r="BK64" s="81">
        <f>BL6*Paraméterek!$B30</f>
        <v>180.61986853125313</v>
      </c>
      <c r="BL64" s="81">
        <f>BM6*Paraméterek!$B30</f>
        <v>183.32916655922193</v>
      </c>
      <c r="BM64" s="81">
        <f>BN6*Paraméterek!$B30</f>
        <v>186.07910405761021</v>
      </c>
      <c r="BN64" s="81">
        <f>BO6*Paraméterek!$B30</f>
        <v>188.87029061847434</v>
      </c>
      <c r="BO64" s="81">
        <f>BP6*Paraméterek!$B30</f>
        <v>191.70334497775144</v>
      </c>
      <c r="BP64" s="81">
        <f>BQ6*Paraméterek!$B30</f>
        <v>194.57889515241769</v>
      </c>
      <c r="BQ64" s="81">
        <f>BR6*Paraméterek!$B30</f>
        <v>197.49757857970391</v>
      </c>
      <c r="BR64" s="81">
        <f>BS6*Paraméterek!$B30</f>
        <v>200.46004225839945</v>
      </c>
      <c r="BS64" s="81">
        <f>BT6*Paraméterek!$B30</f>
        <v>203.46694289227543</v>
      </c>
      <c r="BT64" s="81">
        <f>BU6*Paraméterek!$B30</f>
        <v>206.51894703565952</v>
      </c>
      <c r="BU64" s="81">
        <f>BV6*Paraméterek!$B30</f>
        <v>209.61673124119437</v>
      </c>
      <c r="BV64" s="81">
        <f>BW6*Paraméterek!$B30</f>
        <v>0</v>
      </c>
    </row>
    <row r="65" spans="1:74" s="72" customFormat="1" x14ac:dyDescent="0.25">
      <c r="A65" s="79" t="s">
        <v>178</v>
      </c>
      <c r="B65" s="86" t="s">
        <v>179</v>
      </c>
      <c r="C65" s="86" t="s">
        <v>180</v>
      </c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1"/>
      <c r="BT65" s="81"/>
      <c r="BU65" s="81"/>
      <c r="BV65" s="81"/>
    </row>
    <row r="66" spans="1:74" s="72" customFormat="1" x14ac:dyDescent="0.25">
      <c r="A66" s="83" t="s">
        <v>181</v>
      </c>
      <c r="B66" s="90" t="s">
        <v>182</v>
      </c>
      <c r="C66" s="90" t="s">
        <v>183</v>
      </c>
      <c r="D66" s="85">
        <f t="shared" ref="D66:AI66" si="107">SUM(D67:D70)</f>
        <v>0</v>
      </c>
      <c r="E66" s="85">
        <f t="shared" si="107"/>
        <v>0</v>
      </c>
      <c r="F66" s="85">
        <f t="shared" si="107"/>
        <v>0</v>
      </c>
      <c r="G66" s="85">
        <f t="shared" si="107"/>
        <v>0</v>
      </c>
      <c r="H66" s="85">
        <f t="shared" si="107"/>
        <v>0</v>
      </c>
      <c r="I66" s="85">
        <f t="shared" si="107"/>
        <v>0</v>
      </c>
      <c r="J66" s="85">
        <f t="shared" si="107"/>
        <v>0</v>
      </c>
      <c r="K66" s="85">
        <f t="shared" si="107"/>
        <v>0</v>
      </c>
      <c r="L66" s="85">
        <f t="shared" si="107"/>
        <v>0</v>
      </c>
      <c r="M66" s="85">
        <f t="shared" si="107"/>
        <v>0</v>
      </c>
      <c r="N66" s="85">
        <f t="shared" si="107"/>
        <v>0</v>
      </c>
      <c r="O66" s="85">
        <f t="shared" si="107"/>
        <v>83.83921888927442</v>
      </c>
      <c r="P66" s="85">
        <f t="shared" si="107"/>
        <v>85.096807172613524</v>
      </c>
      <c r="Q66" s="85">
        <f t="shared" si="107"/>
        <v>86.373259280202731</v>
      </c>
      <c r="R66" s="85">
        <f t="shared" si="107"/>
        <v>87.668858169405752</v>
      </c>
      <c r="S66" s="85">
        <f t="shared" si="107"/>
        <v>88.983891041946805</v>
      </c>
      <c r="T66" s="85">
        <f t="shared" si="107"/>
        <v>90.318649407576018</v>
      </c>
      <c r="U66" s="85">
        <f t="shared" si="107"/>
        <v>91.673429148689621</v>
      </c>
      <c r="V66" s="85">
        <f t="shared" si="107"/>
        <v>93.048530585919977</v>
      </c>
      <c r="W66" s="85">
        <f t="shared" si="107"/>
        <v>102.22202101309655</v>
      </c>
      <c r="X66" s="85">
        <f t="shared" si="107"/>
        <v>103.75535132829295</v>
      </c>
      <c r="Y66" s="85">
        <f t="shared" si="107"/>
        <v>105.31168159821736</v>
      </c>
      <c r="Z66" s="85">
        <f t="shared" si="107"/>
        <v>106.89135682219062</v>
      </c>
      <c r="AA66" s="85">
        <f t="shared" si="107"/>
        <v>108.49472717452343</v>
      </c>
      <c r="AB66" s="85">
        <f t="shared" si="107"/>
        <v>110.12214808214127</v>
      </c>
      <c r="AC66" s="85">
        <f t="shared" si="107"/>
        <v>111.77398030337339</v>
      </c>
      <c r="AD66" s="85">
        <f t="shared" si="107"/>
        <v>113.45059000792398</v>
      </c>
      <c r="AE66" s="85">
        <f t="shared" si="107"/>
        <v>115.15234885804283</v>
      </c>
      <c r="AF66" s="85">
        <f t="shared" si="107"/>
        <v>116.87963409091343</v>
      </c>
      <c r="AG66" s="85">
        <f t="shared" si="107"/>
        <v>118.63282860227713</v>
      </c>
      <c r="AH66" s="85">
        <f t="shared" si="107"/>
        <v>120.41232103131124</v>
      </c>
      <c r="AI66" s="85">
        <f t="shared" si="107"/>
        <v>122.21850584678091</v>
      </c>
      <c r="AJ66" s="85">
        <f t="shared" ref="AJ66:BL66" si="108">SUM(AJ67:AJ70)</f>
        <v>124.0517834344826</v>
      </c>
      <c r="AK66" s="85">
        <f t="shared" si="108"/>
        <v>125.91256018599982</v>
      </c>
      <c r="AL66" s="85">
        <f t="shared" si="108"/>
        <v>127.80124858878979</v>
      </c>
      <c r="AM66" s="85">
        <f t="shared" si="108"/>
        <v>129.71826731762164</v>
      </c>
      <c r="AN66" s="85">
        <f t="shared" si="108"/>
        <v>131.66404132738595</v>
      </c>
      <c r="AO66" s="85">
        <f t="shared" si="108"/>
        <v>133.63900194729672</v>
      </c>
      <c r="AP66" s="85">
        <f t="shared" si="108"/>
        <v>135.64358697650613</v>
      </c>
      <c r="AQ66" s="85">
        <f t="shared" si="108"/>
        <v>137.6782407811537</v>
      </c>
      <c r="AR66" s="85">
        <f t="shared" si="108"/>
        <v>139.74341439287102</v>
      </c>
      <c r="AS66" s="85">
        <f t="shared" si="108"/>
        <v>141.83956560876405</v>
      </c>
      <c r="AT66" s="85">
        <f t="shared" si="108"/>
        <v>143.96715909289546</v>
      </c>
      <c r="AU66" s="85">
        <f t="shared" si="108"/>
        <v>146.12666647928893</v>
      </c>
      <c r="AV66" s="85">
        <f t="shared" si="108"/>
        <v>148.31856647647822</v>
      </c>
      <c r="AW66" s="85">
        <f t="shared" si="108"/>
        <v>150.54334497362538</v>
      </c>
      <c r="AX66" s="85">
        <f t="shared" si="108"/>
        <v>152.80149514822972</v>
      </c>
      <c r="AY66" s="85">
        <f t="shared" si="108"/>
        <v>155.09351757545315</v>
      </c>
      <c r="AZ66" s="85">
        <f t="shared" si="108"/>
        <v>157.41992033908494</v>
      </c>
      <c r="BA66" s="85">
        <f t="shared" si="108"/>
        <v>159.78121914417116</v>
      </c>
      <c r="BB66" s="85">
        <f t="shared" si="108"/>
        <v>162.17793743133373</v>
      </c>
      <c r="BC66" s="85">
        <f t="shared" si="108"/>
        <v>164.61060649280373</v>
      </c>
      <c r="BD66" s="85">
        <f t="shared" si="108"/>
        <v>167.07976559019571</v>
      </c>
      <c r="BE66" s="85">
        <f t="shared" si="108"/>
        <v>169.58596207404861</v>
      </c>
      <c r="BF66" s="85">
        <f t="shared" si="108"/>
        <v>172.12975150515933</v>
      </c>
      <c r="BG66" s="85">
        <f t="shared" si="108"/>
        <v>174.7116977777367</v>
      </c>
      <c r="BH66" s="85">
        <f t="shared" si="108"/>
        <v>177.33237324440279</v>
      </c>
      <c r="BI66" s="85">
        <f t="shared" si="108"/>
        <v>179.99235884306876</v>
      </c>
      <c r="BJ66" s="85">
        <f t="shared" si="108"/>
        <v>182.69224422571475</v>
      </c>
      <c r="BK66" s="85">
        <f t="shared" si="108"/>
        <v>185.43262788910044</v>
      </c>
      <c r="BL66" s="85">
        <f t="shared" si="108"/>
        <v>188.21411730743688</v>
      </c>
      <c r="BM66" s="85">
        <f t="shared" ref="BM66:BS66" si="109">SUM(BM67:BM70)</f>
        <v>191.03732906704852</v>
      </c>
      <c r="BN66" s="85">
        <f t="shared" si="109"/>
        <v>193.90288900305416</v>
      </c>
      <c r="BO66" s="85">
        <f t="shared" si="109"/>
        <v>196.81143233809996</v>
      </c>
      <c r="BP66" s="85">
        <f t="shared" si="109"/>
        <v>199.76360382317145</v>
      </c>
      <c r="BQ66" s="85">
        <f t="shared" si="109"/>
        <v>202.76005788051901</v>
      </c>
      <c r="BR66" s="85">
        <f t="shared" si="109"/>
        <v>205.80145874872676</v>
      </c>
      <c r="BS66" s="85">
        <f t="shared" si="109"/>
        <v>208.88848062995766</v>
      </c>
      <c r="BT66" s="85">
        <f>SUM(BT67:BT70)</f>
        <v>212.02180783940696</v>
      </c>
      <c r="BU66" s="85">
        <f t="shared" ref="BU66" si="110">SUM(BU67:BU70)</f>
        <v>215.20213495699804</v>
      </c>
      <c r="BV66" s="85">
        <f t="shared" ref="BV66" si="111">SUM(BV67:BV70)</f>
        <v>218.43016698135295</v>
      </c>
    </row>
    <row r="67" spans="1:74" s="72" customFormat="1" x14ac:dyDescent="0.25">
      <c r="A67" s="79" t="s">
        <v>184</v>
      </c>
      <c r="B67" s="80" t="s">
        <v>185</v>
      </c>
      <c r="C67" s="80" t="s">
        <v>186</v>
      </c>
      <c r="D67" s="91">
        <f>D3*Paraméterek!$B29/365</f>
        <v>0</v>
      </c>
      <c r="E67" s="91">
        <f>E3*Paraméterek!$B29/365</f>
        <v>0</v>
      </c>
      <c r="F67" s="91">
        <f>F3*Paraméterek!$B29/365</f>
        <v>0</v>
      </c>
      <c r="G67" s="91">
        <f>G3*Paraméterek!$B29/365</f>
        <v>0</v>
      </c>
      <c r="H67" s="91">
        <f>H3*Paraméterek!$B29/365</f>
        <v>0</v>
      </c>
      <c r="I67" s="91">
        <f>I3*Paraméterek!$B29/365</f>
        <v>0</v>
      </c>
      <c r="J67" s="91">
        <f>J3*Paraméterek!$B29/365</f>
        <v>0</v>
      </c>
      <c r="K67" s="91">
        <f>K3*Paraméterek!$B29/365</f>
        <v>0</v>
      </c>
      <c r="L67" s="91">
        <f>L3*Paraméterek!$B29/365</f>
        <v>0</v>
      </c>
      <c r="M67" s="91">
        <f>M3*Paraméterek!$B29/365</f>
        <v>0</v>
      </c>
      <c r="N67" s="91">
        <f>N3*Paraméterek!$B29/365</f>
        <v>0</v>
      </c>
      <c r="O67" s="91">
        <f>O3*Paraméterek!$B29/365</f>
        <v>83.83921888927442</v>
      </c>
      <c r="P67" s="91">
        <f>P3*Paraméterek!$B29/365</f>
        <v>85.096807172613524</v>
      </c>
      <c r="Q67" s="91">
        <f>Q3*Paraméterek!$B29/365</f>
        <v>86.373259280202731</v>
      </c>
      <c r="R67" s="91">
        <f>R3*Paraméterek!$B29/365</f>
        <v>87.668858169405752</v>
      </c>
      <c r="S67" s="91">
        <f>S3*Paraméterek!$B29/365</f>
        <v>88.983891041946805</v>
      </c>
      <c r="T67" s="91">
        <f>T3*Paraméterek!$B29/365</f>
        <v>90.318649407576018</v>
      </c>
      <c r="U67" s="91">
        <f>U3*Paraméterek!$B29/365</f>
        <v>91.673429148689621</v>
      </c>
      <c r="V67" s="91">
        <f>V3*Paraméterek!$B29/365</f>
        <v>93.048530585919977</v>
      </c>
      <c r="W67" s="91">
        <f>W3*Paraméterek!$B29/365</f>
        <v>102.22202101309655</v>
      </c>
      <c r="X67" s="91">
        <f>X3*Paraméterek!$B29/365</f>
        <v>103.75535132829295</v>
      </c>
      <c r="Y67" s="91">
        <f>Y3*Paraméterek!$B29/365</f>
        <v>105.31168159821736</v>
      </c>
      <c r="Z67" s="91">
        <f>Z3*Paraméterek!$B29/365</f>
        <v>106.89135682219062</v>
      </c>
      <c r="AA67" s="91">
        <f>AA3*Paraméterek!$B29/365</f>
        <v>108.49472717452343</v>
      </c>
      <c r="AB67" s="91">
        <f>AB3*Paraméterek!$B29/365</f>
        <v>110.12214808214127</v>
      </c>
      <c r="AC67" s="91">
        <f>AC3*Paraméterek!$B29/365</f>
        <v>111.77398030337339</v>
      </c>
      <c r="AD67" s="91">
        <f>AD3*Paraméterek!$B29/365</f>
        <v>113.45059000792398</v>
      </c>
      <c r="AE67" s="91">
        <f>AE3*Paraméterek!$B29/365</f>
        <v>115.15234885804283</v>
      </c>
      <c r="AF67" s="91">
        <f>AF3*Paraméterek!$B29/365</f>
        <v>116.87963409091343</v>
      </c>
      <c r="AG67" s="91">
        <f>AG3*Paraméterek!$B29/365</f>
        <v>118.63282860227713</v>
      </c>
      <c r="AH67" s="91">
        <f>AH3*Paraméterek!$B29/365</f>
        <v>120.41232103131124</v>
      </c>
      <c r="AI67" s="91">
        <f>AI3*Paraméterek!$B29/365</f>
        <v>122.21850584678091</v>
      </c>
      <c r="AJ67" s="91">
        <f>AJ3*Paraméterek!$B29/365</f>
        <v>124.0517834344826</v>
      </c>
      <c r="AK67" s="91">
        <f>AK3*Paraméterek!$B29/365</f>
        <v>125.91256018599982</v>
      </c>
      <c r="AL67" s="91">
        <f>AL3*Paraméterek!$B29/365</f>
        <v>127.80124858878979</v>
      </c>
      <c r="AM67" s="91">
        <f>AM3*Paraméterek!$B29/365</f>
        <v>129.71826731762164</v>
      </c>
      <c r="AN67" s="91">
        <f>AN3*Paraméterek!$B29/365</f>
        <v>131.66404132738595</v>
      </c>
      <c r="AO67" s="91">
        <f>AO3*Paraméterek!$B29/365</f>
        <v>133.63900194729672</v>
      </c>
      <c r="AP67" s="91">
        <f>AP3*Paraméterek!$B29/365</f>
        <v>135.64358697650613</v>
      </c>
      <c r="AQ67" s="91">
        <f>AQ3*Paraméterek!$B29/365</f>
        <v>137.6782407811537</v>
      </c>
      <c r="AR67" s="91">
        <f>AR3*Paraméterek!$B29/365</f>
        <v>139.74341439287102</v>
      </c>
      <c r="AS67" s="91">
        <f>AS3*Paraméterek!$B29/365</f>
        <v>141.83956560876405</v>
      </c>
      <c r="AT67" s="91">
        <f>AT3*Paraméterek!$B29/365</f>
        <v>143.96715909289546</v>
      </c>
      <c r="AU67" s="91">
        <f>AU3*Paraméterek!$B29/365</f>
        <v>146.12666647928893</v>
      </c>
      <c r="AV67" s="91">
        <f>AV3*Paraméterek!$B29/365</f>
        <v>148.31856647647822</v>
      </c>
      <c r="AW67" s="91">
        <f>AW3*Paraméterek!$B29/365</f>
        <v>150.54334497362538</v>
      </c>
      <c r="AX67" s="91">
        <f>AX3*Paraméterek!$B29/365</f>
        <v>152.80149514822972</v>
      </c>
      <c r="AY67" s="91">
        <f>AY3*Paraméterek!$B29/365</f>
        <v>155.09351757545315</v>
      </c>
      <c r="AZ67" s="91">
        <f>AZ3*Paraméterek!$B29/365</f>
        <v>157.41992033908494</v>
      </c>
      <c r="BA67" s="91">
        <f>BA3*Paraméterek!$B29/365</f>
        <v>159.78121914417116</v>
      </c>
      <c r="BB67" s="91">
        <f>BB3*Paraméterek!$B29/365</f>
        <v>162.17793743133373</v>
      </c>
      <c r="BC67" s="91">
        <f>BC3*Paraméterek!$B29/365</f>
        <v>164.61060649280373</v>
      </c>
      <c r="BD67" s="91">
        <f>BD3*Paraméterek!$B29/365</f>
        <v>167.07976559019571</v>
      </c>
      <c r="BE67" s="91">
        <f>BE3*Paraméterek!$B29/365</f>
        <v>169.58596207404861</v>
      </c>
      <c r="BF67" s="91">
        <f>BF3*Paraméterek!$B29/365</f>
        <v>172.12975150515933</v>
      </c>
      <c r="BG67" s="91">
        <f>BG3*Paraméterek!$B29/365</f>
        <v>174.7116977777367</v>
      </c>
      <c r="BH67" s="91">
        <f>BH3*Paraméterek!$B29/365</f>
        <v>177.33237324440279</v>
      </c>
      <c r="BI67" s="91">
        <f>BI3*Paraméterek!$B29/365</f>
        <v>179.99235884306876</v>
      </c>
      <c r="BJ67" s="91">
        <f>BJ3*Paraméterek!$B29/365</f>
        <v>182.69224422571475</v>
      </c>
      <c r="BK67" s="91">
        <f>BK3*Paraméterek!$B29/365</f>
        <v>185.43262788910044</v>
      </c>
      <c r="BL67" s="91">
        <f>BL3*Paraméterek!$B29/365</f>
        <v>188.21411730743688</v>
      </c>
      <c r="BM67" s="91">
        <f>BM3*Paraméterek!$B29/365</f>
        <v>191.03732906704852</v>
      </c>
      <c r="BN67" s="91">
        <f>BN3*Paraméterek!$B29/365</f>
        <v>193.90288900305416</v>
      </c>
      <c r="BO67" s="91">
        <f>BO3*Paraméterek!$B29/365</f>
        <v>196.81143233809996</v>
      </c>
      <c r="BP67" s="91">
        <f>BP3*Paraméterek!$B29/365</f>
        <v>199.76360382317145</v>
      </c>
      <c r="BQ67" s="91">
        <f>BQ3*Paraméterek!$B29/365</f>
        <v>202.76005788051901</v>
      </c>
      <c r="BR67" s="91">
        <f>BR3*Paraméterek!$B29/365</f>
        <v>205.80145874872676</v>
      </c>
      <c r="BS67" s="91">
        <f>BS3*Paraméterek!$B29/365</f>
        <v>208.88848062995766</v>
      </c>
      <c r="BT67" s="91">
        <f>BT3*Paraméterek!$B29/365</f>
        <v>212.02180783940696</v>
      </c>
      <c r="BU67" s="91">
        <f>BU3*Paraméterek!$B29/365</f>
        <v>215.20213495699804</v>
      </c>
      <c r="BV67" s="91">
        <f>BV3*Paraméterek!$B29/365</f>
        <v>218.43016698135295</v>
      </c>
    </row>
    <row r="68" spans="1:74" s="72" customFormat="1" x14ac:dyDescent="0.25">
      <c r="A68" s="79" t="s">
        <v>187</v>
      </c>
      <c r="B68" s="80" t="s">
        <v>188</v>
      </c>
      <c r="C68" s="80" t="s">
        <v>189</v>
      </c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  <c r="BT68" s="31"/>
      <c r="BU68" s="31"/>
      <c r="BV68" s="31"/>
    </row>
    <row r="69" spans="1:74" s="72" customFormat="1" ht="15.75" hidden="1" customHeight="1" x14ac:dyDescent="0.25">
      <c r="A69" s="79" t="s">
        <v>190</v>
      </c>
      <c r="B69" s="80" t="s">
        <v>191</v>
      </c>
      <c r="C69" s="80"/>
      <c r="D69" s="81"/>
      <c r="E69" s="81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81"/>
      <c r="BO69" s="81"/>
      <c r="BP69" s="81"/>
      <c r="BQ69" s="81"/>
      <c r="BR69" s="81"/>
      <c r="BS69" s="81"/>
      <c r="BT69" s="81"/>
      <c r="BU69" s="81"/>
      <c r="BV69" s="81"/>
    </row>
    <row r="70" spans="1:74" s="72" customFormat="1" hidden="1" x14ac:dyDescent="0.25">
      <c r="A70" s="79" t="s">
        <v>192</v>
      </c>
      <c r="B70" s="80" t="s">
        <v>193</v>
      </c>
      <c r="C70" s="80"/>
      <c r="D70" s="77"/>
      <c r="E70" s="77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</row>
    <row r="71" spans="1:74" s="72" customFormat="1" x14ac:dyDescent="0.25">
      <c r="A71" s="83" t="s">
        <v>194</v>
      </c>
      <c r="B71" s="84" t="s">
        <v>195</v>
      </c>
      <c r="C71" s="84" t="s">
        <v>196</v>
      </c>
      <c r="D71" s="85">
        <f>IF(D105&lt;0,-D105,0)</f>
        <v>0</v>
      </c>
      <c r="E71" s="85">
        <f t="shared" ref="E71:BL71" si="112">IF(E105&lt;0,-E105,0)</f>
        <v>0</v>
      </c>
      <c r="F71" s="85">
        <f t="shared" si="112"/>
        <v>0</v>
      </c>
      <c r="G71" s="85">
        <f t="shared" si="112"/>
        <v>349.882029242474</v>
      </c>
      <c r="H71" s="85">
        <f t="shared" si="112"/>
        <v>30.776897117477986</v>
      </c>
      <c r="I71" s="85">
        <f t="shared" si="112"/>
        <v>0</v>
      </c>
      <c r="J71" s="85">
        <f t="shared" si="112"/>
        <v>0</v>
      </c>
      <c r="K71" s="85">
        <f t="shared" si="112"/>
        <v>0</v>
      </c>
      <c r="L71" s="85">
        <f t="shared" si="112"/>
        <v>0</v>
      </c>
      <c r="M71" s="85">
        <f t="shared" si="112"/>
        <v>0</v>
      </c>
      <c r="N71" s="85">
        <f t="shared" si="112"/>
        <v>0</v>
      </c>
      <c r="O71" s="85">
        <f t="shared" si="112"/>
        <v>0</v>
      </c>
      <c r="P71" s="85">
        <f t="shared" si="112"/>
        <v>0</v>
      </c>
      <c r="Q71" s="85">
        <f t="shared" si="112"/>
        <v>0</v>
      </c>
      <c r="R71" s="85">
        <f t="shared" si="112"/>
        <v>0</v>
      </c>
      <c r="S71" s="85">
        <f t="shared" si="112"/>
        <v>0</v>
      </c>
      <c r="T71" s="85">
        <f t="shared" si="112"/>
        <v>0</v>
      </c>
      <c r="U71" s="85">
        <f t="shared" si="112"/>
        <v>0</v>
      </c>
      <c r="V71" s="85">
        <f t="shared" si="112"/>
        <v>0</v>
      </c>
      <c r="W71" s="85">
        <f t="shared" si="112"/>
        <v>0</v>
      </c>
      <c r="X71" s="85">
        <f t="shared" si="112"/>
        <v>0</v>
      </c>
      <c r="Y71" s="85">
        <f t="shared" si="112"/>
        <v>0</v>
      </c>
      <c r="Z71" s="85">
        <f t="shared" si="112"/>
        <v>0</v>
      </c>
      <c r="AA71" s="85">
        <f t="shared" si="112"/>
        <v>0</v>
      </c>
      <c r="AB71" s="85">
        <f t="shared" si="112"/>
        <v>0</v>
      </c>
      <c r="AC71" s="85">
        <f t="shared" si="112"/>
        <v>0</v>
      </c>
      <c r="AD71" s="85">
        <f t="shared" si="112"/>
        <v>0</v>
      </c>
      <c r="AE71" s="85">
        <f t="shared" si="112"/>
        <v>0</v>
      </c>
      <c r="AF71" s="85">
        <f t="shared" si="112"/>
        <v>0</v>
      </c>
      <c r="AG71" s="85">
        <f t="shared" si="112"/>
        <v>0</v>
      </c>
      <c r="AH71" s="85">
        <f t="shared" si="112"/>
        <v>0</v>
      </c>
      <c r="AI71" s="85">
        <f t="shared" si="112"/>
        <v>0</v>
      </c>
      <c r="AJ71" s="85">
        <f t="shared" si="112"/>
        <v>0</v>
      </c>
      <c r="AK71" s="85">
        <f t="shared" si="112"/>
        <v>0</v>
      </c>
      <c r="AL71" s="85">
        <f t="shared" si="112"/>
        <v>0</v>
      </c>
      <c r="AM71" s="85">
        <f t="shared" si="112"/>
        <v>0</v>
      </c>
      <c r="AN71" s="85">
        <f t="shared" si="112"/>
        <v>0</v>
      </c>
      <c r="AO71" s="85">
        <f t="shared" si="112"/>
        <v>0</v>
      </c>
      <c r="AP71" s="85">
        <f t="shared" si="112"/>
        <v>347.36660262503278</v>
      </c>
      <c r="AQ71" s="85">
        <f t="shared" si="112"/>
        <v>1113.0677728230592</v>
      </c>
      <c r="AR71" s="85">
        <f t="shared" si="112"/>
        <v>0</v>
      </c>
      <c r="AS71" s="85">
        <f t="shared" si="112"/>
        <v>0</v>
      </c>
      <c r="AT71" s="85">
        <f t="shared" si="112"/>
        <v>0</v>
      </c>
      <c r="AU71" s="85">
        <f t="shared" si="112"/>
        <v>0</v>
      </c>
      <c r="AV71" s="85">
        <f t="shared" si="112"/>
        <v>0</v>
      </c>
      <c r="AW71" s="85">
        <f t="shared" si="112"/>
        <v>0</v>
      </c>
      <c r="AX71" s="85">
        <f t="shared" si="112"/>
        <v>0</v>
      </c>
      <c r="AY71" s="85">
        <f t="shared" si="112"/>
        <v>140.87440581752708</v>
      </c>
      <c r="AZ71" s="85">
        <f t="shared" si="112"/>
        <v>504.20183958923309</v>
      </c>
      <c r="BA71" s="85">
        <f t="shared" si="112"/>
        <v>872.41277743696912</v>
      </c>
      <c r="BB71" s="85">
        <f t="shared" si="112"/>
        <v>1245.5766399128415</v>
      </c>
      <c r="BC71" s="85">
        <f t="shared" si="112"/>
        <v>1623.7638629519201</v>
      </c>
      <c r="BD71" s="85">
        <f t="shared" si="112"/>
        <v>2007.0459129275814</v>
      </c>
      <c r="BE71" s="85">
        <f t="shared" si="112"/>
        <v>2395.4953019315108</v>
      </c>
      <c r="BF71" s="85">
        <f t="shared" si="112"/>
        <v>2789.1856032816836</v>
      </c>
      <c r="BG71" s="85">
        <f t="shared" si="112"/>
        <v>3188.1914672617941</v>
      </c>
      <c r="BH71" s="85">
        <f t="shared" si="112"/>
        <v>3592.5886370955359</v>
      </c>
      <c r="BI71" s="85">
        <f t="shared" si="112"/>
        <v>4002.4539651593009</v>
      </c>
      <c r="BJ71" s="85">
        <f t="shared" si="112"/>
        <v>4417.865429436828</v>
      </c>
      <c r="BK71" s="85">
        <f t="shared" si="112"/>
        <v>4838.9021502194391</v>
      </c>
      <c r="BL71" s="85">
        <f t="shared" si="112"/>
        <v>5265.6444070555272</v>
      </c>
      <c r="BM71" s="85">
        <f t="shared" ref="BM71:BT71" si="113">IF(BM105&lt;0,-BM105,0)</f>
        <v>5629.1949188396729</v>
      </c>
      <c r="BN71" s="85">
        <f t="shared" si="113"/>
        <v>5998.1483994550408</v>
      </c>
      <c r="BO71" s="85">
        <f t="shared" si="113"/>
        <v>6372.5855532067308</v>
      </c>
      <c r="BP71" s="85">
        <f t="shared" si="113"/>
        <v>6752.5882926626255</v>
      </c>
      <c r="BQ71" s="85">
        <f t="shared" si="113"/>
        <v>7138.2397567617536</v>
      </c>
      <c r="BR71" s="85">
        <f t="shared" si="113"/>
        <v>7397.9237420853342</v>
      </c>
      <c r="BS71" s="85">
        <f t="shared" si="113"/>
        <v>7662.5354672687999</v>
      </c>
      <c r="BT71" s="85">
        <f t="shared" si="113"/>
        <v>7932.1558336167764</v>
      </c>
      <c r="BU71" s="85">
        <f t="shared" ref="BU71:BV71" si="114">IF(BU105&lt;0,-BU105,0)</f>
        <v>8206.867003211617</v>
      </c>
      <c r="BV71" s="85">
        <f t="shared" si="114"/>
        <v>8700.9528271028212</v>
      </c>
    </row>
    <row r="72" spans="1:74" s="72" customFormat="1" hidden="1" x14ac:dyDescent="0.25">
      <c r="A72" s="79" t="s">
        <v>197</v>
      </c>
      <c r="B72" s="80" t="s">
        <v>198</v>
      </c>
      <c r="C72" s="80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/>
      <c r="BI72" s="81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</row>
    <row r="73" spans="1:74" s="72" customFormat="1" x14ac:dyDescent="0.25">
      <c r="A73" s="83" t="s">
        <v>199</v>
      </c>
      <c r="B73" s="84" t="s">
        <v>200</v>
      </c>
      <c r="C73" s="84" t="s">
        <v>201</v>
      </c>
      <c r="D73" s="85">
        <f t="shared" ref="D73:V73" si="115">SUM(D74:D75)</f>
        <v>0</v>
      </c>
      <c r="E73" s="85">
        <f t="shared" si="115"/>
        <v>0</v>
      </c>
      <c r="F73" s="85">
        <f t="shared" si="115"/>
        <v>0</v>
      </c>
      <c r="G73" s="85">
        <f t="shared" si="115"/>
        <v>0</v>
      </c>
      <c r="H73" s="85">
        <f t="shared" si="115"/>
        <v>0</v>
      </c>
      <c r="I73" s="85">
        <f t="shared" si="115"/>
        <v>0</v>
      </c>
      <c r="J73" s="85">
        <f t="shared" si="115"/>
        <v>0</v>
      </c>
      <c r="K73" s="85">
        <f t="shared" si="115"/>
        <v>0</v>
      </c>
      <c r="L73" s="85">
        <f t="shared" si="115"/>
        <v>0</v>
      </c>
      <c r="M73" s="85">
        <f t="shared" si="115"/>
        <v>0</v>
      </c>
      <c r="N73" s="85">
        <f t="shared" si="115"/>
        <v>0</v>
      </c>
      <c r="O73" s="85">
        <f t="shared" si="115"/>
        <v>0</v>
      </c>
      <c r="P73" s="85">
        <f t="shared" si="115"/>
        <v>0</v>
      </c>
      <c r="Q73" s="85">
        <f t="shared" si="115"/>
        <v>0</v>
      </c>
      <c r="R73" s="85">
        <f t="shared" si="115"/>
        <v>0</v>
      </c>
      <c r="S73" s="85">
        <f t="shared" si="115"/>
        <v>0</v>
      </c>
      <c r="T73" s="85">
        <f t="shared" si="115"/>
        <v>0</v>
      </c>
      <c r="U73" s="85">
        <f t="shared" si="115"/>
        <v>0</v>
      </c>
      <c r="V73" s="85">
        <f t="shared" si="115"/>
        <v>0</v>
      </c>
      <c r="W73" s="85">
        <f t="shared" ref="W73:BL73" si="116">SUM(W74:W75)</f>
        <v>0</v>
      </c>
      <c r="X73" s="85">
        <f t="shared" si="116"/>
        <v>0</v>
      </c>
      <c r="Y73" s="85">
        <f t="shared" si="116"/>
        <v>0</v>
      </c>
      <c r="Z73" s="85">
        <f t="shared" si="116"/>
        <v>0</v>
      </c>
      <c r="AA73" s="85">
        <f t="shared" si="116"/>
        <v>0</v>
      </c>
      <c r="AB73" s="85">
        <f t="shared" si="116"/>
        <v>0</v>
      </c>
      <c r="AC73" s="85">
        <f t="shared" si="116"/>
        <v>0</v>
      </c>
      <c r="AD73" s="85">
        <f t="shared" si="116"/>
        <v>0</v>
      </c>
      <c r="AE73" s="85">
        <f t="shared" si="116"/>
        <v>0</v>
      </c>
      <c r="AF73" s="85">
        <f t="shared" si="116"/>
        <v>0</v>
      </c>
      <c r="AG73" s="85">
        <f t="shared" si="116"/>
        <v>0</v>
      </c>
      <c r="AH73" s="85">
        <f t="shared" si="116"/>
        <v>0</v>
      </c>
      <c r="AI73" s="85">
        <f t="shared" si="116"/>
        <v>0</v>
      </c>
      <c r="AJ73" s="85">
        <f t="shared" si="116"/>
        <v>0</v>
      </c>
      <c r="AK73" s="85">
        <f t="shared" si="116"/>
        <v>0</v>
      </c>
      <c r="AL73" s="85">
        <f t="shared" si="116"/>
        <v>0</v>
      </c>
      <c r="AM73" s="85">
        <f t="shared" si="116"/>
        <v>0</v>
      </c>
      <c r="AN73" s="85">
        <f t="shared" si="116"/>
        <v>0</v>
      </c>
      <c r="AO73" s="85">
        <f t="shared" si="116"/>
        <v>0</v>
      </c>
      <c r="AP73" s="85">
        <f t="shared" si="116"/>
        <v>0</v>
      </c>
      <c r="AQ73" s="85">
        <f t="shared" si="116"/>
        <v>0</v>
      </c>
      <c r="AR73" s="85">
        <f t="shared" si="116"/>
        <v>0</v>
      </c>
      <c r="AS73" s="85">
        <f t="shared" si="116"/>
        <v>0</v>
      </c>
      <c r="AT73" s="85">
        <f t="shared" si="116"/>
        <v>0</v>
      </c>
      <c r="AU73" s="85">
        <f t="shared" si="116"/>
        <v>0</v>
      </c>
      <c r="AV73" s="85">
        <f t="shared" si="116"/>
        <v>0</v>
      </c>
      <c r="AW73" s="85">
        <f t="shared" si="116"/>
        <v>0</v>
      </c>
      <c r="AX73" s="85">
        <f t="shared" si="116"/>
        <v>0</v>
      </c>
      <c r="AY73" s="85">
        <f t="shared" si="116"/>
        <v>0</v>
      </c>
      <c r="AZ73" s="85">
        <f t="shared" si="116"/>
        <v>0</v>
      </c>
      <c r="BA73" s="85">
        <f t="shared" si="116"/>
        <v>0</v>
      </c>
      <c r="BB73" s="85">
        <f t="shared" si="116"/>
        <v>0</v>
      </c>
      <c r="BC73" s="85">
        <f t="shared" si="116"/>
        <v>0</v>
      </c>
      <c r="BD73" s="85">
        <f t="shared" si="116"/>
        <v>0</v>
      </c>
      <c r="BE73" s="85">
        <f t="shared" si="116"/>
        <v>0</v>
      </c>
      <c r="BF73" s="85">
        <f t="shared" si="116"/>
        <v>0</v>
      </c>
      <c r="BG73" s="85">
        <f t="shared" si="116"/>
        <v>0</v>
      </c>
      <c r="BH73" s="85">
        <f t="shared" si="116"/>
        <v>0</v>
      </c>
      <c r="BI73" s="85">
        <f t="shared" si="116"/>
        <v>0</v>
      </c>
      <c r="BJ73" s="85">
        <f t="shared" si="116"/>
        <v>0</v>
      </c>
      <c r="BK73" s="85">
        <f t="shared" si="116"/>
        <v>0</v>
      </c>
      <c r="BL73" s="85">
        <f t="shared" si="116"/>
        <v>0</v>
      </c>
      <c r="BM73" s="85">
        <f t="shared" ref="BM73:BT73" si="117">SUM(BM74:BM75)</f>
        <v>0</v>
      </c>
      <c r="BN73" s="85">
        <f t="shared" si="117"/>
        <v>0</v>
      </c>
      <c r="BO73" s="85">
        <f t="shared" si="117"/>
        <v>0</v>
      </c>
      <c r="BP73" s="85">
        <f t="shared" si="117"/>
        <v>0</v>
      </c>
      <c r="BQ73" s="85">
        <f t="shared" si="117"/>
        <v>0</v>
      </c>
      <c r="BR73" s="85">
        <f t="shared" si="117"/>
        <v>0</v>
      </c>
      <c r="BS73" s="85">
        <f t="shared" si="117"/>
        <v>0</v>
      </c>
      <c r="BT73" s="85">
        <f t="shared" si="117"/>
        <v>0</v>
      </c>
      <c r="BU73" s="85">
        <f t="shared" ref="BU73:BV73" si="118">SUM(BU74:BU75)</f>
        <v>0</v>
      </c>
      <c r="BV73" s="85">
        <f t="shared" si="118"/>
        <v>0</v>
      </c>
    </row>
    <row r="74" spans="1:74" s="72" customFormat="1" x14ac:dyDescent="0.25">
      <c r="A74" s="79" t="s">
        <v>202</v>
      </c>
      <c r="B74" s="80" t="s">
        <v>203</v>
      </c>
      <c r="C74" s="80" t="s">
        <v>204</v>
      </c>
      <c r="D74" s="81"/>
      <c r="E74" s="81"/>
      <c r="F74" s="81"/>
      <c r="G74" s="81"/>
      <c r="H74" s="81"/>
      <c r="I74" s="81"/>
      <c r="J74" s="81"/>
      <c r="K74" s="81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  <c r="AK74" s="81"/>
      <c r="AL74" s="81"/>
      <c r="AM74" s="81"/>
      <c r="AN74" s="81"/>
      <c r="AO74" s="81"/>
      <c r="AP74" s="81"/>
      <c r="AQ74" s="81"/>
      <c r="AR74" s="81"/>
      <c r="AS74" s="81"/>
      <c r="AT74" s="81"/>
      <c r="AU74" s="81"/>
      <c r="AV74" s="81"/>
      <c r="AW74" s="81"/>
      <c r="AX74" s="81"/>
      <c r="AY74" s="81"/>
      <c r="AZ74" s="81"/>
      <c r="BA74" s="81"/>
      <c r="BB74" s="81"/>
      <c r="BC74" s="81"/>
      <c r="BD74" s="81"/>
      <c r="BE74" s="81"/>
      <c r="BF74" s="81"/>
      <c r="BG74" s="81"/>
      <c r="BH74" s="81"/>
      <c r="BI74" s="81"/>
      <c r="BJ74" s="81"/>
      <c r="BK74" s="81"/>
      <c r="BL74" s="81"/>
      <c r="BM74" s="81"/>
      <c r="BN74" s="81"/>
      <c r="BO74" s="81"/>
      <c r="BP74" s="81"/>
      <c r="BQ74" s="81"/>
      <c r="BR74" s="81"/>
      <c r="BS74" s="81"/>
      <c r="BT74" s="81"/>
      <c r="BU74" s="81"/>
      <c r="BV74" s="81"/>
    </row>
    <row r="75" spans="1:74" s="72" customFormat="1" ht="15.75" thickBot="1" x14ac:dyDescent="0.3">
      <c r="A75" s="79" t="s">
        <v>205</v>
      </c>
      <c r="B75" s="80" t="s">
        <v>206</v>
      </c>
      <c r="C75" s="80" t="s">
        <v>207</v>
      </c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1"/>
      <c r="O75" s="81"/>
      <c r="P75" s="81"/>
      <c r="Q75" s="81"/>
      <c r="R75" s="81"/>
      <c r="S75" s="81"/>
      <c r="T75" s="81"/>
      <c r="U75" s="81"/>
      <c r="V75" s="81"/>
      <c r="W75" s="81"/>
      <c r="X75" s="81"/>
      <c r="Y75" s="81"/>
      <c r="Z75" s="81"/>
      <c r="AA75" s="81"/>
      <c r="AB75" s="81"/>
      <c r="AC75" s="81"/>
      <c r="AD75" s="81"/>
      <c r="AE75" s="81"/>
      <c r="AF75" s="81"/>
      <c r="AG75" s="81"/>
      <c r="AH75" s="81"/>
      <c r="AI75" s="81"/>
      <c r="AJ75" s="81"/>
      <c r="AK75" s="81"/>
      <c r="AL75" s="81"/>
      <c r="AM75" s="81"/>
      <c r="AN75" s="81"/>
      <c r="AO75" s="81"/>
      <c r="AP75" s="81"/>
      <c r="AQ75" s="81"/>
      <c r="AR75" s="81"/>
      <c r="AS75" s="81"/>
      <c r="AT75" s="81"/>
      <c r="AU75" s="81"/>
      <c r="AV75" s="81"/>
      <c r="AW75" s="81"/>
      <c r="AX75" s="81"/>
      <c r="AY75" s="81"/>
      <c r="AZ75" s="81"/>
      <c r="BA75" s="81"/>
      <c r="BB75" s="81"/>
      <c r="BC75" s="81"/>
      <c r="BD75" s="81"/>
      <c r="BE75" s="81"/>
      <c r="BF75" s="81"/>
      <c r="BG75" s="81"/>
      <c r="BH75" s="81"/>
      <c r="BI75" s="81"/>
      <c r="BJ75" s="81"/>
      <c r="BK75" s="81"/>
      <c r="BL75" s="81"/>
      <c r="BM75" s="81"/>
      <c r="BN75" s="81"/>
      <c r="BO75" s="81"/>
      <c r="BP75" s="81"/>
      <c r="BQ75" s="81"/>
      <c r="BR75" s="81"/>
      <c r="BS75" s="81"/>
      <c r="BT75" s="81"/>
      <c r="BU75" s="81"/>
      <c r="BV75" s="81"/>
    </row>
    <row r="76" spans="1:74" s="72" customFormat="1" ht="15.75" thickBot="1" x14ac:dyDescent="0.3">
      <c r="A76" s="87" t="s">
        <v>208</v>
      </c>
      <c r="B76" s="92" t="s">
        <v>209</v>
      </c>
      <c r="C76" s="92" t="s">
        <v>210</v>
      </c>
      <c r="D76" s="54">
        <f t="shared" ref="D76:AI76" si="119">SUM(D77:D78)</f>
        <v>0</v>
      </c>
      <c r="E76" s="54">
        <f t="shared" si="119"/>
        <v>0</v>
      </c>
      <c r="F76" s="54">
        <f t="shared" si="119"/>
        <v>0</v>
      </c>
      <c r="G76" s="54">
        <f t="shared" si="119"/>
        <v>0</v>
      </c>
      <c r="H76" s="54">
        <f t="shared" si="119"/>
        <v>0</v>
      </c>
      <c r="I76" s="54">
        <f t="shared" si="119"/>
        <v>0</v>
      </c>
      <c r="J76" s="54">
        <f t="shared" si="119"/>
        <v>0</v>
      </c>
      <c r="K76" s="54">
        <f t="shared" si="119"/>
        <v>0</v>
      </c>
      <c r="L76" s="54">
        <f t="shared" si="119"/>
        <v>0</v>
      </c>
      <c r="M76" s="54">
        <f t="shared" si="119"/>
        <v>0</v>
      </c>
      <c r="N76" s="54">
        <f t="shared" si="119"/>
        <v>0</v>
      </c>
      <c r="O76" s="54">
        <f t="shared" si="119"/>
        <v>0</v>
      </c>
      <c r="P76" s="54">
        <f t="shared" si="119"/>
        <v>0</v>
      </c>
      <c r="Q76" s="54">
        <f t="shared" si="119"/>
        <v>0</v>
      </c>
      <c r="R76" s="54">
        <f t="shared" si="119"/>
        <v>0</v>
      </c>
      <c r="S76" s="54">
        <f t="shared" si="119"/>
        <v>0</v>
      </c>
      <c r="T76" s="54">
        <f t="shared" si="119"/>
        <v>0</v>
      </c>
      <c r="U76" s="54">
        <f t="shared" si="119"/>
        <v>0</v>
      </c>
      <c r="V76" s="54">
        <f t="shared" si="119"/>
        <v>0</v>
      </c>
      <c r="W76" s="54">
        <f t="shared" si="119"/>
        <v>0</v>
      </c>
      <c r="X76" s="54">
        <f t="shared" si="119"/>
        <v>0</v>
      </c>
      <c r="Y76" s="54">
        <f t="shared" si="119"/>
        <v>0</v>
      </c>
      <c r="Z76" s="54">
        <f t="shared" si="119"/>
        <v>0</v>
      </c>
      <c r="AA76" s="54">
        <f t="shared" si="119"/>
        <v>0</v>
      </c>
      <c r="AB76" s="54">
        <f t="shared" si="119"/>
        <v>0</v>
      </c>
      <c r="AC76" s="54">
        <f t="shared" si="119"/>
        <v>0</v>
      </c>
      <c r="AD76" s="54">
        <f t="shared" si="119"/>
        <v>0</v>
      </c>
      <c r="AE76" s="54">
        <f t="shared" si="119"/>
        <v>0</v>
      </c>
      <c r="AF76" s="54">
        <f t="shared" si="119"/>
        <v>0</v>
      </c>
      <c r="AG76" s="54">
        <f t="shared" si="119"/>
        <v>0</v>
      </c>
      <c r="AH76" s="54">
        <f t="shared" si="119"/>
        <v>0</v>
      </c>
      <c r="AI76" s="54">
        <f t="shared" si="119"/>
        <v>0</v>
      </c>
      <c r="AJ76" s="54">
        <f t="shared" ref="AJ76:BL76" si="120">SUM(AJ77:AJ78)</f>
        <v>0</v>
      </c>
      <c r="AK76" s="54">
        <f t="shared" si="120"/>
        <v>0</v>
      </c>
      <c r="AL76" s="54">
        <f t="shared" si="120"/>
        <v>0</v>
      </c>
      <c r="AM76" s="54">
        <f t="shared" si="120"/>
        <v>0</v>
      </c>
      <c r="AN76" s="54">
        <f t="shared" si="120"/>
        <v>0</v>
      </c>
      <c r="AO76" s="54">
        <f t="shared" si="120"/>
        <v>0</v>
      </c>
      <c r="AP76" s="54">
        <f t="shared" si="120"/>
        <v>0</v>
      </c>
      <c r="AQ76" s="54">
        <f t="shared" si="120"/>
        <v>0</v>
      </c>
      <c r="AR76" s="54">
        <f t="shared" si="120"/>
        <v>0</v>
      </c>
      <c r="AS76" s="54">
        <f t="shared" si="120"/>
        <v>0</v>
      </c>
      <c r="AT76" s="54">
        <f t="shared" si="120"/>
        <v>0</v>
      </c>
      <c r="AU76" s="54">
        <f t="shared" si="120"/>
        <v>0</v>
      </c>
      <c r="AV76" s="54">
        <f t="shared" si="120"/>
        <v>0</v>
      </c>
      <c r="AW76" s="54">
        <f t="shared" si="120"/>
        <v>0</v>
      </c>
      <c r="AX76" s="54">
        <f t="shared" si="120"/>
        <v>0</v>
      </c>
      <c r="AY76" s="54">
        <f t="shared" si="120"/>
        <v>0</v>
      </c>
      <c r="AZ76" s="54">
        <f t="shared" si="120"/>
        <v>0</v>
      </c>
      <c r="BA76" s="54">
        <f t="shared" si="120"/>
        <v>0</v>
      </c>
      <c r="BB76" s="54">
        <f t="shared" si="120"/>
        <v>0</v>
      </c>
      <c r="BC76" s="54">
        <f t="shared" si="120"/>
        <v>0</v>
      </c>
      <c r="BD76" s="54">
        <f t="shared" si="120"/>
        <v>0</v>
      </c>
      <c r="BE76" s="54">
        <f t="shared" si="120"/>
        <v>0</v>
      </c>
      <c r="BF76" s="54">
        <f t="shared" si="120"/>
        <v>0</v>
      </c>
      <c r="BG76" s="54">
        <f t="shared" si="120"/>
        <v>0</v>
      </c>
      <c r="BH76" s="54">
        <f t="shared" si="120"/>
        <v>0</v>
      </c>
      <c r="BI76" s="54">
        <f t="shared" si="120"/>
        <v>0</v>
      </c>
      <c r="BJ76" s="54">
        <f t="shared" si="120"/>
        <v>0</v>
      </c>
      <c r="BK76" s="54">
        <f t="shared" si="120"/>
        <v>0</v>
      </c>
      <c r="BL76" s="54">
        <f t="shared" si="120"/>
        <v>0</v>
      </c>
      <c r="BM76" s="54">
        <f t="shared" ref="BM76:BS76" si="121">SUM(BM77:BM78)</f>
        <v>0</v>
      </c>
      <c r="BN76" s="54">
        <f t="shared" si="121"/>
        <v>0</v>
      </c>
      <c r="BO76" s="54">
        <f t="shared" si="121"/>
        <v>0</v>
      </c>
      <c r="BP76" s="54">
        <f t="shared" si="121"/>
        <v>0</v>
      </c>
      <c r="BQ76" s="54">
        <f t="shared" si="121"/>
        <v>0</v>
      </c>
      <c r="BR76" s="54">
        <f t="shared" si="121"/>
        <v>0</v>
      </c>
      <c r="BS76" s="54">
        <f t="shared" si="121"/>
        <v>0</v>
      </c>
      <c r="BT76" s="54">
        <f>SUM(BT77:BT78)</f>
        <v>0</v>
      </c>
      <c r="BU76" s="54">
        <f t="shared" ref="BU76" si="122">SUM(BU77:BU78)</f>
        <v>0</v>
      </c>
      <c r="BV76" s="54">
        <f t="shared" ref="BV76" si="123">SUM(BV77:BV78)</f>
        <v>0</v>
      </c>
    </row>
    <row r="77" spans="1:74" s="72" customFormat="1" x14ac:dyDescent="0.25">
      <c r="A77" s="79" t="s">
        <v>211</v>
      </c>
      <c r="B77" s="80" t="s">
        <v>212</v>
      </c>
      <c r="C77" s="80" t="s">
        <v>213</v>
      </c>
      <c r="D77" s="81">
        <v>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0</v>
      </c>
      <c r="N77" s="81">
        <v>0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0</v>
      </c>
      <c r="Z77" s="81">
        <v>0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  <c r="AF77" s="81">
        <v>0</v>
      </c>
      <c r="AG77" s="81">
        <v>0</v>
      </c>
      <c r="AH77" s="81">
        <v>0</v>
      </c>
      <c r="AI77" s="81">
        <v>0</v>
      </c>
      <c r="AJ77" s="81">
        <v>0</v>
      </c>
      <c r="AK77" s="81">
        <v>0</v>
      </c>
      <c r="AL77" s="81">
        <v>0</v>
      </c>
      <c r="AM77" s="81">
        <v>0</v>
      </c>
      <c r="AN77" s="81">
        <v>0</v>
      </c>
      <c r="AO77" s="81">
        <v>0</v>
      </c>
      <c r="AP77" s="81">
        <v>0</v>
      </c>
      <c r="AQ77" s="81">
        <v>0</v>
      </c>
      <c r="AR77" s="81">
        <v>0</v>
      </c>
      <c r="AS77" s="81">
        <v>0</v>
      </c>
      <c r="AT77" s="81">
        <v>0</v>
      </c>
      <c r="AU77" s="81">
        <v>0</v>
      </c>
      <c r="AV77" s="81">
        <v>0</v>
      </c>
      <c r="AW77" s="81">
        <v>0</v>
      </c>
      <c r="AX77" s="81">
        <v>0</v>
      </c>
      <c r="AY77" s="81">
        <v>0</v>
      </c>
      <c r="AZ77" s="81">
        <v>0</v>
      </c>
      <c r="BA77" s="81">
        <v>0</v>
      </c>
      <c r="BB77" s="81">
        <v>0</v>
      </c>
      <c r="BC77" s="81">
        <v>0</v>
      </c>
      <c r="BD77" s="81">
        <v>0</v>
      </c>
      <c r="BE77" s="81">
        <v>0</v>
      </c>
      <c r="BF77" s="81">
        <v>0</v>
      </c>
      <c r="BG77" s="81">
        <v>0</v>
      </c>
      <c r="BH77" s="81">
        <v>0</v>
      </c>
      <c r="BI77" s="81">
        <v>0</v>
      </c>
      <c r="BJ77" s="81">
        <v>0</v>
      </c>
      <c r="BK77" s="81">
        <v>0</v>
      </c>
      <c r="BL77" s="81">
        <v>0</v>
      </c>
      <c r="BM77" s="81">
        <v>0</v>
      </c>
      <c r="BN77" s="81">
        <v>0</v>
      </c>
      <c r="BO77" s="81">
        <v>0</v>
      </c>
      <c r="BP77" s="81">
        <v>0</v>
      </c>
      <c r="BQ77" s="81">
        <v>0</v>
      </c>
      <c r="BR77" s="81">
        <v>0</v>
      </c>
      <c r="BS77" s="81">
        <v>0</v>
      </c>
      <c r="BT77" s="81">
        <v>0</v>
      </c>
      <c r="BU77" s="81">
        <v>0</v>
      </c>
      <c r="BV77" s="81">
        <v>0</v>
      </c>
    </row>
    <row r="78" spans="1:74" s="72" customFormat="1" ht="15.75" thickBot="1" x14ac:dyDescent="0.3">
      <c r="A78" s="79" t="s">
        <v>214</v>
      </c>
      <c r="B78" s="80" t="s">
        <v>215</v>
      </c>
      <c r="C78" s="80" t="s">
        <v>216</v>
      </c>
      <c r="D78" s="81">
        <v>0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0</v>
      </c>
      <c r="N78" s="81">
        <v>0</v>
      </c>
      <c r="O78" s="81">
        <v>0</v>
      </c>
      <c r="P78" s="81">
        <v>0</v>
      </c>
      <c r="Q78" s="81">
        <v>0</v>
      </c>
      <c r="R78" s="81">
        <v>0</v>
      </c>
      <c r="S78" s="81">
        <v>0</v>
      </c>
      <c r="T78" s="81">
        <v>0</v>
      </c>
      <c r="U78" s="81">
        <v>0</v>
      </c>
      <c r="V78" s="81">
        <v>0</v>
      </c>
      <c r="W78" s="81">
        <v>0</v>
      </c>
      <c r="X78" s="81">
        <v>0</v>
      </c>
      <c r="Y78" s="81">
        <v>0</v>
      </c>
      <c r="Z78" s="81">
        <v>0</v>
      </c>
      <c r="AA78" s="81">
        <v>0</v>
      </c>
      <c r="AB78" s="81">
        <v>0</v>
      </c>
      <c r="AC78" s="81">
        <v>0</v>
      </c>
      <c r="AD78" s="81">
        <v>0</v>
      </c>
      <c r="AE78" s="81">
        <v>0</v>
      </c>
      <c r="AF78" s="81">
        <v>0</v>
      </c>
      <c r="AG78" s="81">
        <v>0</v>
      </c>
      <c r="AH78" s="81">
        <v>0</v>
      </c>
      <c r="AI78" s="81">
        <v>0</v>
      </c>
      <c r="AJ78" s="81">
        <v>0</v>
      </c>
      <c r="AK78" s="81">
        <v>0</v>
      </c>
      <c r="AL78" s="81">
        <v>0</v>
      </c>
      <c r="AM78" s="81">
        <v>0</v>
      </c>
      <c r="AN78" s="81">
        <v>0</v>
      </c>
      <c r="AO78" s="81">
        <v>0</v>
      </c>
      <c r="AP78" s="81">
        <v>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1">
        <v>0</v>
      </c>
      <c r="AW78" s="81">
        <v>0</v>
      </c>
      <c r="AX78" s="81">
        <v>0</v>
      </c>
      <c r="AY78" s="81">
        <v>0</v>
      </c>
      <c r="AZ78" s="81">
        <v>0</v>
      </c>
      <c r="BA78" s="81">
        <v>0</v>
      </c>
      <c r="BB78" s="81">
        <v>0</v>
      </c>
      <c r="BC78" s="81">
        <v>0</v>
      </c>
      <c r="BD78" s="81">
        <v>0</v>
      </c>
      <c r="BE78" s="81">
        <v>0</v>
      </c>
      <c r="BF78" s="81">
        <v>0</v>
      </c>
      <c r="BG78" s="81">
        <v>0</v>
      </c>
      <c r="BH78" s="81">
        <v>0</v>
      </c>
      <c r="BI78" s="81">
        <v>0</v>
      </c>
      <c r="BJ78" s="81">
        <v>0</v>
      </c>
      <c r="BK78" s="81">
        <v>0</v>
      </c>
      <c r="BL78" s="81">
        <v>0</v>
      </c>
      <c r="BM78" s="81">
        <v>0</v>
      </c>
      <c r="BN78" s="81">
        <v>0</v>
      </c>
      <c r="BO78" s="81">
        <v>0</v>
      </c>
      <c r="BP78" s="81">
        <v>0</v>
      </c>
      <c r="BQ78" s="81">
        <v>0</v>
      </c>
      <c r="BR78" s="81">
        <v>0</v>
      </c>
      <c r="BS78" s="81">
        <v>0</v>
      </c>
      <c r="BT78" s="81">
        <v>0</v>
      </c>
      <c r="BU78" s="81">
        <v>0</v>
      </c>
      <c r="BV78" s="81">
        <v>0</v>
      </c>
    </row>
    <row r="79" spans="1:74" s="72" customFormat="1" x14ac:dyDescent="0.25">
      <c r="A79" s="93"/>
      <c r="B79" s="94"/>
      <c r="C79" s="94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95"/>
      <c r="AT79" s="95"/>
      <c r="AU79" s="95"/>
      <c r="AV79" s="95"/>
      <c r="AW79" s="95"/>
      <c r="AX79" s="95"/>
      <c r="AY79" s="95"/>
      <c r="AZ79" s="95"/>
      <c r="BA79" s="95"/>
      <c r="BB79" s="95"/>
      <c r="BC79" s="95"/>
      <c r="BD79" s="95"/>
      <c r="BE79" s="95"/>
      <c r="BF79" s="95"/>
      <c r="BG79" s="95"/>
      <c r="BH79" s="95"/>
      <c r="BI79" s="95"/>
      <c r="BJ79" s="95"/>
      <c r="BK79" s="95"/>
      <c r="BL79" s="95"/>
      <c r="BM79" s="95"/>
      <c r="BN79" s="95"/>
      <c r="BO79" s="95"/>
      <c r="BP79" s="95"/>
      <c r="BQ79" s="95"/>
      <c r="BR79" s="95"/>
      <c r="BS79" s="95"/>
      <c r="BT79" s="95"/>
      <c r="BU79" s="95"/>
      <c r="BV79" s="95"/>
    </row>
    <row r="80" spans="1:74" s="72" customFormat="1" ht="15.75" thickBot="1" x14ac:dyDescent="0.3">
      <c r="A80" s="96" t="s">
        <v>217</v>
      </c>
      <c r="B80" s="97" t="s">
        <v>218</v>
      </c>
      <c r="C80" s="97" t="s">
        <v>219</v>
      </c>
      <c r="D80" s="45">
        <f t="shared" ref="D80:AI80" si="124">SUM(D76,D62,D41)</f>
        <v>125</v>
      </c>
      <c r="E80" s="45">
        <f t="shared" si="124"/>
        <v>275</v>
      </c>
      <c r="F80" s="45">
        <f t="shared" si="124"/>
        <v>525</v>
      </c>
      <c r="G80" s="45">
        <f t="shared" si="124"/>
        <v>3074.8820292424739</v>
      </c>
      <c r="H80" s="45">
        <f t="shared" si="124"/>
        <v>4330.7768971174783</v>
      </c>
      <c r="I80" s="45">
        <f t="shared" si="124"/>
        <v>5925</v>
      </c>
      <c r="J80" s="45">
        <f t="shared" si="124"/>
        <v>7300</v>
      </c>
      <c r="K80" s="45">
        <f t="shared" si="124"/>
        <v>8862.5</v>
      </c>
      <c r="L80" s="45">
        <f t="shared" si="124"/>
        <v>10400</v>
      </c>
      <c r="M80" s="45">
        <f t="shared" si="124"/>
        <v>11950</v>
      </c>
      <c r="N80" s="45">
        <f t="shared" si="124"/>
        <v>12580.45639142365</v>
      </c>
      <c r="O80" s="45">
        <f t="shared" si="124"/>
        <v>12247.852456184279</v>
      </c>
      <c r="P80" s="45">
        <f t="shared" si="124"/>
        <v>11832.684993027044</v>
      </c>
      <c r="Q80" s="45">
        <f t="shared" si="124"/>
        <v>11417.554767922447</v>
      </c>
      <c r="R80" s="45">
        <f t="shared" si="124"/>
        <v>11002.462339441285</v>
      </c>
      <c r="S80" s="45">
        <f t="shared" si="124"/>
        <v>10587.408274532903</v>
      </c>
      <c r="T80" s="45">
        <f t="shared" si="124"/>
        <v>10172.393148650895</v>
      </c>
      <c r="U80" s="45">
        <f t="shared" si="124"/>
        <v>9757.4175458806603</v>
      </c>
      <c r="V80" s="45">
        <f t="shared" si="124"/>
        <v>9342.4820590688705</v>
      </c>
      <c r="W80" s="45">
        <f t="shared" si="124"/>
        <v>8942.9409491276601</v>
      </c>
      <c r="X80" s="45">
        <f t="shared" si="124"/>
        <v>8528.3178133645742</v>
      </c>
      <c r="Y80" s="45">
        <f t="shared" si="124"/>
        <v>8113.7400805650423</v>
      </c>
      <c r="Z80" s="45">
        <f t="shared" si="124"/>
        <v>7699.208431773518</v>
      </c>
      <c r="AA80" s="45">
        <f t="shared" si="124"/>
        <v>7284.7235582501216</v>
      </c>
      <c r="AB80" s="45">
        <f t="shared" si="124"/>
        <v>6870.2861616238724</v>
      </c>
      <c r="AC80" s="45">
        <f t="shared" si="124"/>
        <v>6455.8969540482303</v>
      </c>
      <c r="AD80" s="45">
        <f t="shared" si="124"/>
        <v>6041.5566583589543</v>
      </c>
      <c r="AE80" s="45">
        <f t="shared" si="124"/>
        <v>5627.2660082343391</v>
      </c>
      <c r="AF80" s="45">
        <f t="shared" si="124"/>
        <v>5213.0257483578534</v>
      </c>
      <c r="AG80" s="45">
        <f t="shared" si="124"/>
        <v>4798.836634583221</v>
      </c>
      <c r="AH80" s="45">
        <f t="shared" si="124"/>
        <v>4384.699434101969</v>
      </c>
      <c r="AI80" s="45">
        <f t="shared" si="124"/>
        <v>3970.6149256134991</v>
      </c>
      <c r="AJ80" s="45">
        <f t="shared" ref="AJ80:BL80" si="125">SUM(AJ76,AJ62,AJ41)</f>
        <v>3556.5838994977021</v>
      </c>
      <c r="AK80" s="45">
        <f t="shared" si="125"/>
        <v>3142.6071579901677</v>
      </c>
      <c r="AL80" s="45">
        <f t="shared" si="125"/>
        <v>2728.68551536002</v>
      </c>
      <c r="AM80" s="45">
        <f t="shared" si="125"/>
        <v>2314.8197980904233</v>
      </c>
      <c r="AN80" s="45">
        <f t="shared" si="125"/>
        <v>2236.3108450617801</v>
      </c>
      <c r="AO80" s="45">
        <f t="shared" si="125"/>
        <v>2157.8595077377067</v>
      </c>
      <c r="AP80" s="45">
        <f t="shared" si="125"/>
        <v>2426.8332529788049</v>
      </c>
      <c r="AQ80" s="45">
        <f t="shared" si="125"/>
        <v>3114.2009229321379</v>
      </c>
      <c r="AR80" s="45">
        <f t="shared" si="125"/>
        <v>5853.6158818400791</v>
      </c>
      <c r="AS80" s="45">
        <f t="shared" si="125"/>
        <v>5618.1735409213152</v>
      </c>
      <c r="AT80" s="45">
        <f t="shared" si="125"/>
        <v>5382.7932684794578</v>
      </c>
      <c r="AU80" s="45">
        <f t="shared" si="125"/>
        <v>5147.4759955416594</v>
      </c>
      <c r="AV80" s="45">
        <f t="shared" si="125"/>
        <v>4912.2226671004819</v>
      </c>
      <c r="AW80" s="45">
        <f t="shared" si="125"/>
        <v>4677.0342423233742</v>
      </c>
      <c r="AX80" s="45">
        <f t="shared" si="125"/>
        <v>4441.9116947652983</v>
      </c>
      <c r="AY80" s="45">
        <f t="shared" si="125"/>
        <v>4347.730418402065</v>
      </c>
      <c r="AZ80" s="45">
        <f t="shared" si="125"/>
        <v>4476.0700383509866</v>
      </c>
      <c r="BA80" s="45">
        <f t="shared" si="125"/>
        <v>4609.3620487592852</v>
      </c>
      <c r="BB80" s="45">
        <f t="shared" si="125"/>
        <v>4747.6769034748158</v>
      </c>
      <c r="BC80" s="45">
        <f t="shared" si="125"/>
        <v>4891.0860872278345</v>
      </c>
      <c r="BD80" s="45">
        <f t="shared" si="125"/>
        <v>5039.6621309188331</v>
      </c>
      <c r="BE80" s="45">
        <f t="shared" si="125"/>
        <v>5193.4786271345174</v>
      </c>
      <c r="BF80" s="45">
        <f t="shared" si="125"/>
        <v>5352.6102458953101</v>
      </c>
      <c r="BG80" s="45">
        <f t="shared" si="125"/>
        <v>5517.1327506378857</v>
      </c>
      <c r="BH80" s="45">
        <f t="shared" si="125"/>
        <v>5687.123014436218</v>
      </c>
      <c r="BI80" s="45">
        <f t="shared" si="125"/>
        <v>5862.6590364647309</v>
      </c>
      <c r="BJ80" s="45">
        <f t="shared" si="125"/>
        <v>6043.819958707164</v>
      </c>
      <c r="BK80" s="45">
        <f t="shared" si="125"/>
        <v>6230.6860829148418</v>
      </c>
      <c r="BL80" s="45">
        <f t="shared" si="125"/>
        <v>6423.3388878180613</v>
      </c>
      <c r="BM80" s="45">
        <f t="shared" ref="BM80:BS80" si="126">SUM(BM76,BM62,BM41)</f>
        <v>6635.232309481029</v>
      </c>
      <c r="BN80" s="45">
        <f t="shared" si="126"/>
        <v>6852.612297214092</v>
      </c>
      <c r="BO80" s="45">
        <f t="shared" si="126"/>
        <v>7075.5608092809298</v>
      </c>
      <c r="BP80" s="45">
        <f t="shared" si="126"/>
        <v>7304.1610310173883</v>
      </c>
      <c r="BQ80" s="45">
        <f t="shared" si="126"/>
        <v>7538.4973932219764</v>
      </c>
      <c r="BR80" s="45">
        <f t="shared" si="126"/>
        <v>7804.18524309246</v>
      </c>
      <c r="BS80" s="45">
        <f t="shared" si="126"/>
        <v>8074.8908907910327</v>
      </c>
      <c r="BT80" s="45">
        <f>SUM(BT76,BT62,BT41)</f>
        <v>8350.6965884918427</v>
      </c>
      <c r="BU80" s="45">
        <f t="shared" ref="BU80:BV80" si="127">SUM(BU76,BU62,BU41)</f>
        <v>8631.68586940981</v>
      </c>
      <c r="BV80" s="45">
        <f t="shared" si="127"/>
        <v>8919.3829940841733</v>
      </c>
    </row>
    <row r="81" spans="1:74" s="72" customFormat="1" x14ac:dyDescent="0.25">
      <c r="A81" s="98"/>
      <c r="B81" s="99"/>
      <c r="C81" s="99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100"/>
      <c r="BJ81" s="100"/>
      <c r="BK81" s="100"/>
      <c r="BL81" s="100"/>
      <c r="BM81" s="100"/>
      <c r="BN81" s="100"/>
      <c r="BO81" s="100"/>
      <c r="BP81" s="100"/>
      <c r="BQ81" s="100"/>
      <c r="BR81" s="100"/>
      <c r="BS81" s="100"/>
      <c r="BT81" s="100"/>
      <c r="BU81" s="100"/>
      <c r="BV81" s="100"/>
    </row>
    <row r="82" spans="1:74" s="72" customFormat="1" ht="15.75" thickBot="1" x14ac:dyDescent="0.3">
      <c r="B82" s="72" t="s">
        <v>220</v>
      </c>
      <c r="C82" s="73" t="s">
        <v>221</v>
      </c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</row>
    <row r="83" spans="1:74" s="73" customFormat="1" ht="15.75" thickBot="1" x14ac:dyDescent="0.3">
      <c r="A83" s="155" t="s">
        <v>222</v>
      </c>
      <c r="B83" s="156" t="s">
        <v>360</v>
      </c>
      <c r="C83" s="157" t="s">
        <v>223</v>
      </c>
      <c r="D83" s="158">
        <f t="shared" ref="D83:AI83" si="128">SUM(D84:D87)</f>
        <v>-30.741929004766575</v>
      </c>
      <c r="E83" s="158">
        <f t="shared" si="128"/>
        <v>-32.946765131618889</v>
      </c>
      <c r="F83" s="158">
        <f t="shared" si="128"/>
        <v>-21.137684893286462</v>
      </c>
      <c r="G83" s="158">
        <f t="shared" si="128"/>
        <v>348.16709728137823</v>
      </c>
      <c r="H83" s="158">
        <f t="shared" si="128"/>
        <v>498.10781651943171</v>
      </c>
      <c r="I83" s="158">
        <f t="shared" si="128"/>
        <v>590.25329656548979</v>
      </c>
      <c r="J83" s="158">
        <f t="shared" si="128"/>
        <v>554.35911669999746</v>
      </c>
      <c r="K83" s="158">
        <f t="shared" si="128"/>
        <v>481.57953226347894</v>
      </c>
      <c r="L83" s="158">
        <f t="shared" si="128"/>
        <v>302.56499865153694</v>
      </c>
      <c r="M83" s="158">
        <f t="shared" si="128"/>
        <v>5.0628307857211894</v>
      </c>
      <c r="N83" s="158">
        <f t="shared" si="128"/>
        <v>-653.22190336710253</v>
      </c>
      <c r="O83" s="158">
        <f t="shared" si="128"/>
        <v>-595.12139441783813</v>
      </c>
      <c r="P83" s="158">
        <f t="shared" si="128"/>
        <v>-573.18967651422849</v>
      </c>
      <c r="Q83" s="158">
        <f t="shared" si="128"/>
        <v>-542.40445023337224</v>
      </c>
      <c r="R83" s="158">
        <f t="shared" si="128"/>
        <v>-511.49840208003877</v>
      </c>
      <c r="S83" s="158">
        <f t="shared" si="128"/>
        <v>-480.46971972614568</v>
      </c>
      <c r="T83" s="158">
        <f t="shared" si="128"/>
        <v>-449.31656365868344</v>
      </c>
      <c r="U83" s="158">
        <f t="shared" si="128"/>
        <v>-418.037066771951</v>
      </c>
      <c r="V83" s="158">
        <f t="shared" si="128"/>
        <v>-420.36380600334269</v>
      </c>
      <c r="W83" s="158">
        <f t="shared" si="128"/>
        <v>-304.54259720515188</v>
      </c>
      <c r="X83" s="158">
        <f t="shared" si="128"/>
        <v>-283.37145706148323</v>
      </c>
      <c r="Y83" s="158">
        <f t="shared" si="128"/>
        <v>-254.15080997330583</v>
      </c>
      <c r="Z83" s="158">
        <f t="shared" si="128"/>
        <v>-224.77574448315374</v>
      </c>
      <c r="AA83" s="158">
        <f t="shared" si="128"/>
        <v>-195.24394431499769</v>
      </c>
      <c r="AB83" s="158">
        <f t="shared" si="128"/>
        <v>-165.55305844866547</v>
      </c>
      <c r="AC83" s="158">
        <f t="shared" si="128"/>
        <v>-146.68672544340927</v>
      </c>
      <c r="AD83" s="158">
        <f t="shared" si="128"/>
        <v>-118.22326856108566</v>
      </c>
      <c r="AE83" s="158">
        <f t="shared" si="128"/>
        <v>-89.593459204407964</v>
      </c>
      <c r="AF83" s="158">
        <f t="shared" si="128"/>
        <v>-60.794802086264212</v>
      </c>
      <c r="AG83" s="158">
        <f t="shared" si="128"/>
        <v>-31.824764490229541</v>
      </c>
      <c r="AH83" s="158">
        <f t="shared" si="128"/>
        <v>-2.6807757091360713</v>
      </c>
      <c r="AI83" s="158">
        <f t="shared" si="128"/>
        <v>22.070344103731365</v>
      </c>
      <c r="AJ83" s="158">
        <f t="shared" ref="AJ83:BL83" si="129">SUM(AJ84:AJ87)</f>
        <v>88.791781880779055</v>
      </c>
      <c r="AK83" s="158">
        <f t="shared" si="129"/>
        <v>200.60505463760461</v>
      </c>
      <c r="AL83" s="158">
        <f t="shared" si="129"/>
        <v>360.91158803501435</v>
      </c>
      <c r="AM83" s="158">
        <f t="shared" si="129"/>
        <v>573.36014476489675</v>
      </c>
      <c r="AN83" s="158">
        <f t="shared" si="129"/>
        <v>1119.6518129198109</v>
      </c>
      <c r="AO83" s="158">
        <f t="shared" si="129"/>
        <v>1722.054445155891</v>
      </c>
      <c r="AP83" s="158">
        <f t="shared" si="129"/>
        <v>2372.2603364409492</v>
      </c>
      <c r="AQ83" s="158">
        <f t="shared" si="129"/>
        <v>3058.8094126462138</v>
      </c>
      <c r="AR83" s="158">
        <f t="shared" si="129"/>
        <v>3568.9852364323851</v>
      </c>
      <c r="AS83" s="158">
        <f t="shared" si="129"/>
        <v>3651.0719423731834</v>
      </c>
      <c r="AT83" s="158">
        <f t="shared" si="129"/>
        <v>3739.7455428404955</v>
      </c>
      <c r="AU83" s="158">
        <f t="shared" si="129"/>
        <v>3835.1288436507152</v>
      </c>
      <c r="AV83" s="158">
        <f t="shared" si="129"/>
        <v>3937.3468196944214</v>
      </c>
      <c r="AW83" s="158">
        <f t="shared" si="129"/>
        <v>4046.5266519270672</v>
      </c>
      <c r="AX83" s="158">
        <f t="shared" si="129"/>
        <v>4162.7977649752092</v>
      </c>
      <c r="AY83" s="158">
        <f t="shared" si="129"/>
        <v>4285.3322927046538</v>
      </c>
      <c r="AZ83" s="158">
        <f t="shared" si="129"/>
        <v>4412.7359407681151</v>
      </c>
      <c r="BA83" s="158">
        <f t="shared" si="129"/>
        <v>4545.0779397126698</v>
      </c>
      <c r="BB83" s="158">
        <f t="shared" si="129"/>
        <v>4682.4285327925008</v>
      </c>
      <c r="BC83" s="158">
        <f t="shared" si="129"/>
        <v>4824.8589909852844</v>
      </c>
      <c r="BD83" s="158">
        <f t="shared" si="129"/>
        <v>4972.4416282326465</v>
      </c>
      <c r="BE83" s="158">
        <f t="shared" si="129"/>
        <v>5125.2498169080372</v>
      </c>
      <c r="BF83" s="158">
        <f t="shared" si="129"/>
        <v>5283.3580035154328</v>
      </c>
      <c r="BG83" s="158">
        <f t="shared" si="129"/>
        <v>5446.8417246223107</v>
      </c>
      <c r="BH83" s="158">
        <f t="shared" si="129"/>
        <v>5615.7776230304098</v>
      </c>
      <c r="BI83" s="158">
        <f t="shared" si="129"/>
        <v>5790.2434641878353</v>
      </c>
      <c r="BJ83" s="158">
        <f t="shared" si="129"/>
        <v>5970.3181528461146</v>
      </c>
      <c r="BK83" s="158">
        <f t="shared" si="129"/>
        <v>6156.0817499658751</v>
      </c>
      <c r="BL83" s="158">
        <f t="shared" si="129"/>
        <v>6347.6154898748646</v>
      </c>
      <c r="BM83" s="158">
        <f t="shared" ref="BM83:BS83" si="130">SUM(BM84:BM87)</f>
        <v>6558.3730605686815</v>
      </c>
      <c r="BN83" s="158">
        <f t="shared" si="130"/>
        <v>6774.6001595680582</v>
      </c>
      <c r="BO83" s="158">
        <f t="shared" si="130"/>
        <v>6996.3784895702074</v>
      </c>
      <c r="BP83" s="158">
        <f t="shared" si="130"/>
        <v>7223.7909765110044</v>
      </c>
      <c r="BQ83" s="158">
        <f t="shared" si="130"/>
        <v>7456.9217878979962</v>
      </c>
      <c r="BR83" s="158">
        <f t="shared" si="130"/>
        <v>7721.3860036886199</v>
      </c>
      <c r="BS83" s="158">
        <f t="shared" si="130"/>
        <v>7990.8496627961358</v>
      </c>
      <c r="BT83" s="158">
        <f>SUM(BT84:BT87)</f>
        <v>8265.3947420770219</v>
      </c>
      <c r="BU83" s="158">
        <f t="shared" ref="BU83" si="131">SUM(BU84:BU87)</f>
        <v>8545.1044952987668</v>
      </c>
      <c r="BV83" s="158">
        <f t="shared" ref="BV83" si="132">SUM(BV84:BV87)</f>
        <v>8831.5028993614669</v>
      </c>
    </row>
    <row r="84" spans="1:74" s="72" customFormat="1" x14ac:dyDescent="0.25">
      <c r="A84" s="101" t="s">
        <v>224</v>
      </c>
      <c r="B84" s="102" t="s">
        <v>362</v>
      </c>
      <c r="C84" s="103" t="s">
        <v>225</v>
      </c>
      <c r="D84" s="104">
        <f>'Orosz hitel'!C4</f>
        <v>25</v>
      </c>
      <c r="E84" s="31">
        <f>D84+'Orosz hitel'!D4</f>
        <v>55</v>
      </c>
      <c r="F84" s="31">
        <f>E84+'Orosz hitel'!E4</f>
        <v>105</v>
      </c>
      <c r="G84" s="31">
        <f>F84+'Orosz hitel'!F4</f>
        <v>545</v>
      </c>
      <c r="H84" s="31">
        <f>G84+'Orosz hitel'!G4</f>
        <v>860</v>
      </c>
      <c r="I84" s="31">
        <f>H84+'Orosz hitel'!H4</f>
        <v>1185</v>
      </c>
      <c r="J84" s="31">
        <f>I84+'Orosz hitel'!I4</f>
        <v>1460</v>
      </c>
      <c r="K84" s="31">
        <f>J84+'Orosz hitel'!J4</f>
        <v>1772.5</v>
      </c>
      <c r="L84" s="31">
        <f>K84+'Orosz hitel'!K4</f>
        <v>2080</v>
      </c>
      <c r="M84" s="31">
        <f>L84+'Orosz hitel'!L4</f>
        <v>2390</v>
      </c>
      <c r="N84" s="31">
        <f>M84+'Orosz hitel'!M4</f>
        <v>2500</v>
      </c>
      <c r="O84" s="31">
        <f>N84+'Orosz hitel'!N4</f>
        <v>2500</v>
      </c>
      <c r="P84" s="31">
        <f>O84+'Orosz hitel'!O4</f>
        <v>2500</v>
      </c>
      <c r="Q84" s="31">
        <f>P84+'Orosz hitel'!P4</f>
        <v>2500</v>
      </c>
      <c r="R84" s="31">
        <f>Q84+'Orosz hitel'!Q4</f>
        <v>2500</v>
      </c>
      <c r="S84" s="31">
        <f>R84+'Orosz hitel'!R4</f>
        <v>2500</v>
      </c>
      <c r="T84" s="31">
        <f>S84+'Orosz hitel'!S4</f>
        <v>2500</v>
      </c>
      <c r="U84" s="31">
        <f>T84+'Orosz hitel'!T4</f>
        <v>2500</v>
      </c>
      <c r="V84" s="31">
        <f>U84+'Orosz hitel'!U4</f>
        <v>2500</v>
      </c>
      <c r="W84" s="31">
        <f>V84+'Orosz hitel'!V4</f>
        <v>2500</v>
      </c>
      <c r="X84" s="31">
        <f>W84+'Orosz hitel'!W4</f>
        <v>2500</v>
      </c>
      <c r="Y84" s="31">
        <f>X84+'Orosz hitel'!X4</f>
        <v>2500</v>
      </c>
      <c r="Z84" s="31">
        <f>Y84+'Orosz hitel'!Y4</f>
        <v>2500</v>
      </c>
      <c r="AA84" s="31">
        <f>Z84+'Orosz hitel'!Z4</f>
        <v>2500</v>
      </c>
      <c r="AB84" s="31">
        <f>AA84+'Orosz hitel'!AA4</f>
        <v>2500</v>
      </c>
      <c r="AC84" s="31">
        <f>AB84+'Orosz hitel'!AB4</f>
        <v>2500</v>
      </c>
      <c r="AD84" s="31">
        <f>AC84+'Orosz hitel'!AC4</f>
        <v>2500</v>
      </c>
      <c r="AE84" s="31">
        <f>AD84+'Orosz hitel'!AD4</f>
        <v>2500</v>
      </c>
      <c r="AF84" s="31">
        <f>AE84+'Orosz hitel'!AE4</f>
        <v>2500</v>
      </c>
      <c r="AG84" s="31">
        <f>AF84+'Orosz hitel'!AF4</f>
        <v>2500</v>
      </c>
      <c r="AH84" s="31">
        <f>AG84+'Orosz hitel'!AG4</f>
        <v>2500</v>
      </c>
      <c r="AI84" s="31">
        <f>AH84+'Orosz hitel'!AH4</f>
        <v>2500</v>
      </c>
      <c r="AJ84" s="31">
        <f>AI84+'Orosz hitel'!AI4</f>
        <v>2500</v>
      </c>
      <c r="AK84" s="31">
        <f>AJ84+'Orosz hitel'!AJ4</f>
        <v>2500</v>
      </c>
      <c r="AL84" s="31">
        <f>AK84+'Orosz hitel'!AK4</f>
        <v>2500</v>
      </c>
      <c r="AM84" s="31">
        <f>AL84+'Orosz hitel'!AL4</f>
        <v>2500</v>
      </c>
      <c r="AN84" s="31">
        <f>AM84+'Orosz hitel'!AM4</f>
        <v>2500</v>
      </c>
      <c r="AO84" s="31">
        <f>AN84+'Orosz hitel'!AN4</f>
        <v>2500</v>
      </c>
      <c r="AP84" s="31">
        <f>AO84+'Orosz hitel'!AO4</f>
        <v>2500</v>
      </c>
      <c r="AQ84" s="31">
        <f>AP84+'Orosz hitel'!AP4</f>
        <v>2500</v>
      </c>
      <c r="AR84" s="31">
        <f>AQ84+'Orosz hitel'!AQ4</f>
        <v>2500</v>
      </c>
      <c r="AS84" s="31">
        <f>AR84+'Orosz hitel'!AR4</f>
        <v>2500</v>
      </c>
      <c r="AT84" s="31">
        <f>AS84+'Orosz hitel'!AS4</f>
        <v>2500</v>
      </c>
      <c r="AU84" s="31">
        <f>AT84+'Orosz hitel'!AT4</f>
        <v>2500</v>
      </c>
      <c r="AV84" s="31">
        <f>AU84+'Orosz hitel'!AU4</f>
        <v>2500</v>
      </c>
      <c r="AW84" s="31">
        <f>AV84+'Orosz hitel'!AV4</f>
        <v>2500</v>
      </c>
      <c r="AX84" s="31">
        <f>AW84+'Orosz hitel'!AW4</f>
        <v>2500</v>
      </c>
      <c r="AY84" s="31">
        <f>AX84+'Orosz hitel'!AX4</f>
        <v>2500</v>
      </c>
      <c r="AZ84" s="31">
        <f>AY84+'Orosz hitel'!AY4</f>
        <v>2500</v>
      </c>
      <c r="BA84" s="31">
        <f>AZ84+'Orosz hitel'!AZ4</f>
        <v>2500</v>
      </c>
      <c r="BB84" s="31">
        <f>BA84+'Orosz hitel'!BA4</f>
        <v>2500</v>
      </c>
      <c r="BC84" s="31">
        <f>BB84+'Orosz hitel'!BB4</f>
        <v>2500</v>
      </c>
      <c r="BD84" s="31">
        <f>BC84+'Orosz hitel'!BC4</f>
        <v>2500</v>
      </c>
      <c r="BE84" s="31">
        <f>BD84+'Orosz hitel'!BD4</f>
        <v>2500</v>
      </c>
      <c r="BF84" s="31">
        <f>BE84+'Orosz hitel'!BE4</f>
        <v>2500</v>
      </c>
      <c r="BG84" s="31">
        <f>BF84+'Orosz hitel'!BF4</f>
        <v>2500</v>
      </c>
      <c r="BH84" s="31">
        <f>BG84+'Orosz hitel'!BG4</f>
        <v>2500</v>
      </c>
      <c r="BI84" s="31">
        <f>BH84+'Orosz hitel'!BH4</f>
        <v>2500</v>
      </c>
      <c r="BJ84" s="31">
        <f>BI84+'Orosz hitel'!BI4</f>
        <v>2500</v>
      </c>
      <c r="BK84" s="31">
        <f>BJ84+'Orosz hitel'!BJ4</f>
        <v>2500</v>
      </c>
      <c r="BL84" s="31">
        <f>BK84+'Orosz hitel'!BK4</f>
        <v>2500</v>
      </c>
      <c r="BM84" s="31">
        <f>BL84+'Orosz hitel'!BL4</f>
        <v>2500</v>
      </c>
      <c r="BN84" s="31">
        <f>BM84+'Orosz hitel'!BM4</f>
        <v>2500</v>
      </c>
      <c r="BO84" s="31">
        <f>BN84+'Orosz hitel'!BN4</f>
        <v>2500</v>
      </c>
      <c r="BP84" s="31">
        <f>BO84+'Orosz hitel'!BO4</f>
        <v>2500</v>
      </c>
      <c r="BQ84" s="31">
        <f>BP84+'Orosz hitel'!BP4</f>
        <v>2500</v>
      </c>
      <c r="BR84" s="31">
        <f>BQ84+'Orosz hitel'!BQ4</f>
        <v>2500</v>
      </c>
      <c r="BS84" s="31">
        <f>BR84+'Orosz hitel'!BR4</f>
        <v>2500</v>
      </c>
      <c r="BT84" s="31">
        <f>BS84+'Orosz hitel'!BS4</f>
        <v>2500</v>
      </c>
      <c r="BU84" s="31">
        <f>BT84+'Orosz hitel'!BT4</f>
        <v>2500</v>
      </c>
      <c r="BV84" s="31">
        <f>BU84+'Orosz hitel'!BU4</f>
        <v>2500</v>
      </c>
    </row>
    <row r="85" spans="1:74" s="72" customFormat="1" x14ac:dyDescent="0.25">
      <c r="A85" s="101" t="s">
        <v>226</v>
      </c>
      <c r="B85" s="102" t="s">
        <v>361</v>
      </c>
      <c r="C85" s="103" t="s">
        <v>227</v>
      </c>
      <c r="D85" s="82"/>
      <c r="E85" s="81">
        <f t="shared" ref="E85:AJ85" si="133">D85+D87</f>
        <v>-55.741929004766575</v>
      </c>
      <c r="F85" s="81">
        <f t="shared" si="133"/>
        <v>-118.68869413638546</v>
      </c>
      <c r="G85" s="81">
        <f t="shared" si="133"/>
        <v>-189.82637902967193</v>
      </c>
      <c r="H85" s="81">
        <f t="shared" si="133"/>
        <v>-281.65928174829372</v>
      </c>
      <c r="I85" s="81">
        <f t="shared" si="133"/>
        <v>-446.71856251024019</v>
      </c>
      <c r="J85" s="81">
        <f t="shared" si="133"/>
        <v>-679.57308246418211</v>
      </c>
      <c r="K85" s="81">
        <f t="shared" si="133"/>
        <v>-990.46726232967444</v>
      </c>
      <c r="L85" s="81">
        <f t="shared" si="133"/>
        <v>-1375.7468467661929</v>
      </c>
      <c r="M85" s="81">
        <f t="shared" si="133"/>
        <v>-1862.2613803781351</v>
      </c>
      <c r="N85" s="81">
        <f t="shared" si="133"/>
        <v>-2469.7635482439509</v>
      </c>
      <c r="O85" s="81">
        <f t="shared" si="133"/>
        <v>-3238.0482823967745</v>
      </c>
      <c r="P85" s="81">
        <f t="shared" si="133"/>
        <v>-3833.1696768146126</v>
      </c>
      <c r="Q85" s="81">
        <f t="shared" si="133"/>
        <v>-4406.3593533288413</v>
      </c>
      <c r="R85" s="81">
        <f t="shared" si="133"/>
        <v>-4948.7638035622131</v>
      </c>
      <c r="S85" s="81">
        <f t="shared" si="133"/>
        <v>-5460.2622056422515</v>
      </c>
      <c r="T85" s="81">
        <f t="shared" si="133"/>
        <v>-5940.7319253683972</v>
      </c>
      <c r="U85" s="81">
        <f t="shared" si="133"/>
        <v>-6390.0484890270809</v>
      </c>
      <c r="V85" s="81">
        <f t="shared" si="133"/>
        <v>-6808.0855557990317</v>
      </c>
      <c r="W85" s="81">
        <f t="shared" si="133"/>
        <v>-7228.4493618023744</v>
      </c>
      <c r="X85" s="81">
        <f t="shared" si="133"/>
        <v>-7532.991959007526</v>
      </c>
      <c r="Y85" s="81">
        <f t="shared" si="133"/>
        <v>-7816.363416069009</v>
      </c>
      <c r="Z85" s="81">
        <f t="shared" si="133"/>
        <v>-8070.5142260423145</v>
      </c>
      <c r="AA85" s="81">
        <f t="shared" si="133"/>
        <v>-8295.2899705254677</v>
      </c>
      <c r="AB85" s="81">
        <f t="shared" si="133"/>
        <v>-8490.5339148404655</v>
      </c>
      <c r="AC85" s="81">
        <f t="shared" si="133"/>
        <v>-8656.0869732891315</v>
      </c>
      <c r="AD85" s="81">
        <f t="shared" si="133"/>
        <v>-8802.7736987325407</v>
      </c>
      <c r="AE85" s="81">
        <f t="shared" si="133"/>
        <v>-8920.9969672936259</v>
      </c>
      <c r="AF85" s="81">
        <f t="shared" si="133"/>
        <v>-9010.5904264980345</v>
      </c>
      <c r="AG85" s="81">
        <f t="shared" si="133"/>
        <v>-9071.3852285842986</v>
      </c>
      <c r="AH85" s="81">
        <f t="shared" si="133"/>
        <v>-9103.209993074528</v>
      </c>
      <c r="AI85" s="81">
        <f t="shared" si="133"/>
        <v>-9105.8907687836636</v>
      </c>
      <c r="AJ85" s="81">
        <f t="shared" si="133"/>
        <v>-9083.8204246799323</v>
      </c>
      <c r="AK85" s="81">
        <f t="shared" ref="AK85:BL85" si="134">AJ85+AJ87</f>
        <v>-9017.0989869028854</v>
      </c>
      <c r="AL85" s="81">
        <f t="shared" si="134"/>
        <v>-8905.285714146059</v>
      </c>
      <c r="AM85" s="81">
        <f t="shared" si="134"/>
        <v>-8744.979180748649</v>
      </c>
      <c r="AN85" s="81">
        <f t="shared" si="134"/>
        <v>-8532.5306240187674</v>
      </c>
      <c r="AO85" s="81">
        <f t="shared" si="134"/>
        <v>-7986.2389558638524</v>
      </c>
      <c r="AP85" s="81">
        <f t="shared" si="134"/>
        <v>-7383.8363236277728</v>
      </c>
      <c r="AQ85" s="81">
        <f t="shared" si="134"/>
        <v>-6733.6304323427148</v>
      </c>
      <c r="AR85" s="81">
        <f t="shared" si="134"/>
        <v>-6047.0813561374498</v>
      </c>
      <c r="AS85" s="81">
        <f t="shared" si="134"/>
        <v>-5536.9055323512785</v>
      </c>
      <c r="AT85" s="81">
        <f t="shared" si="134"/>
        <v>-5454.8188264104801</v>
      </c>
      <c r="AU85" s="81">
        <f t="shared" si="134"/>
        <v>-5366.145225943168</v>
      </c>
      <c r="AV85" s="81">
        <f t="shared" si="134"/>
        <v>-5270.7619251329488</v>
      </c>
      <c r="AW85" s="81">
        <f t="shared" si="134"/>
        <v>-5168.5439490892422</v>
      </c>
      <c r="AX85" s="81">
        <f t="shared" si="134"/>
        <v>-5059.3641168565964</v>
      </c>
      <c r="AY85" s="81">
        <f t="shared" si="134"/>
        <v>-4943.0930038084543</v>
      </c>
      <c r="AZ85" s="81">
        <f t="shared" si="134"/>
        <v>-4820.5584760790098</v>
      </c>
      <c r="BA85" s="81">
        <f t="shared" si="134"/>
        <v>-4693.1548280155484</v>
      </c>
      <c r="BB85" s="81">
        <f t="shared" si="134"/>
        <v>-4560.8128290709938</v>
      </c>
      <c r="BC85" s="81">
        <f t="shared" si="134"/>
        <v>-4423.4622359911627</v>
      </c>
      <c r="BD85" s="81">
        <f t="shared" si="134"/>
        <v>-4281.0317777983792</v>
      </c>
      <c r="BE85" s="81">
        <f t="shared" si="134"/>
        <v>-4133.4491405510171</v>
      </c>
      <c r="BF85" s="81">
        <f t="shared" si="134"/>
        <v>-3980.6409518756263</v>
      </c>
      <c r="BG85" s="81">
        <f t="shared" si="134"/>
        <v>-3822.5327652682308</v>
      </c>
      <c r="BH85" s="81">
        <f t="shared" si="134"/>
        <v>-3659.0490441613529</v>
      </c>
      <c r="BI85" s="81">
        <f t="shared" si="134"/>
        <v>-3490.1131457532538</v>
      </c>
      <c r="BJ85" s="81">
        <f t="shared" si="134"/>
        <v>-3315.6473045958282</v>
      </c>
      <c r="BK85" s="81">
        <f t="shared" si="134"/>
        <v>-3135.572615937549</v>
      </c>
      <c r="BL85" s="81">
        <f t="shared" si="134"/>
        <v>-2949.8090188177885</v>
      </c>
      <c r="BM85" s="81">
        <f t="shared" ref="BM85:BS85" si="135">BL85+BL87</f>
        <v>-2758.2752789087995</v>
      </c>
      <c r="BN85" s="81">
        <f t="shared" si="135"/>
        <v>-2547.5177082149821</v>
      </c>
      <c r="BO85" s="81">
        <f t="shared" si="135"/>
        <v>-2331.2906092156054</v>
      </c>
      <c r="BP85" s="81">
        <f t="shared" si="135"/>
        <v>-2109.5122792134562</v>
      </c>
      <c r="BQ85" s="81">
        <f t="shared" si="135"/>
        <v>-1882.0997922726588</v>
      </c>
      <c r="BR85" s="81">
        <f t="shared" si="135"/>
        <v>-1648.9689808856681</v>
      </c>
      <c r="BS85" s="81">
        <f t="shared" si="135"/>
        <v>-1384.504765095043</v>
      </c>
      <c r="BT85" s="81">
        <f>BS85+BS87</f>
        <v>-1115.041105987528</v>
      </c>
      <c r="BU85" s="81">
        <f t="shared" ref="BU85:BV85" si="136">BT85+BT87</f>
        <v>-840.49602670664262</v>
      </c>
      <c r="BV85" s="81">
        <f t="shared" si="136"/>
        <v>-560.78627348489522</v>
      </c>
    </row>
    <row r="86" spans="1:74" s="72" customFormat="1" x14ac:dyDescent="0.25">
      <c r="A86" s="101"/>
      <c r="B86" s="102" t="s">
        <v>447</v>
      </c>
      <c r="C86" s="103"/>
      <c r="D86" s="82"/>
      <c r="E86" s="82">
        <f>IF(D83&lt;0,-D83,0)</f>
        <v>30.741929004766575</v>
      </c>
      <c r="F86" s="82">
        <f>IF(E83&lt;0,-E83+E86,E86)</f>
        <v>63.688694136385465</v>
      </c>
      <c r="G86" s="82">
        <f>IF(F83&lt;0,-F83+F86,F86)</f>
        <v>84.826379029671926</v>
      </c>
      <c r="H86" s="82">
        <f>IF(G83&lt;0,-G83+G86,G86)</f>
        <v>84.826379029671926</v>
      </c>
      <c r="I86" s="82">
        <f>IF(H83&lt;0,-H83+H86,H86)</f>
        <v>84.826379029671926</v>
      </c>
      <c r="J86" s="82">
        <f t="shared" ref="J86:BL86" si="137">IF(I83&lt;0,-I83+I86,I86)</f>
        <v>84.826379029671926</v>
      </c>
      <c r="K86" s="82">
        <f t="shared" si="137"/>
        <v>84.826379029671926</v>
      </c>
      <c r="L86" s="82">
        <f t="shared" si="137"/>
        <v>84.826379029671926</v>
      </c>
      <c r="M86" s="82">
        <f t="shared" si="137"/>
        <v>84.826379029671926</v>
      </c>
      <c r="N86" s="82">
        <f t="shared" si="137"/>
        <v>84.826379029671926</v>
      </c>
      <c r="O86" s="82">
        <f t="shared" si="137"/>
        <v>738.04828239677443</v>
      </c>
      <c r="P86" s="82">
        <f t="shared" si="137"/>
        <v>1333.1696768146126</v>
      </c>
      <c r="Q86" s="82">
        <f t="shared" si="137"/>
        <v>1906.3593533288411</v>
      </c>
      <c r="R86" s="82">
        <f t="shared" si="137"/>
        <v>2448.7638035622131</v>
      </c>
      <c r="S86" s="82">
        <f t="shared" si="137"/>
        <v>2960.262205642252</v>
      </c>
      <c r="T86" s="82">
        <f t="shared" si="137"/>
        <v>3440.7319253683977</v>
      </c>
      <c r="U86" s="82">
        <f t="shared" si="137"/>
        <v>3890.0484890270809</v>
      </c>
      <c r="V86" s="82">
        <f t="shared" si="137"/>
        <v>4308.0855557990317</v>
      </c>
      <c r="W86" s="82">
        <f t="shared" si="137"/>
        <v>4728.4493618023744</v>
      </c>
      <c r="X86" s="82">
        <f t="shared" si="137"/>
        <v>5032.991959007526</v>
      </c>
      <c r="Y86" s="82">
        <f t="shared" si="137"/>
        <v>5316.363416069009</v>
      </c>
      <c r="Z86" s="82">
        <f t="shared" si="137"/>
        <v>5570.5142260423145</v>
      </c>
      <c r="AA86" s="82">
        <f t="shared" si="137"/>
        <v>5795.2899705254686</v>
      </c>
      <c r="AB86" s="82">
        <f t="shared" si="137"/>
        <v>5990.5339148404664</v>
      </c>
      <c r="AC86" s="82">
        <f t="shared" si="137"/>
        <v>6156.0869732891315</v>
      </c>
      <c r="AD86" s="82">
        <f t="shared" si="137"/>
        <v>6302.7736987325407</v>
      </c>
      <c r="AE86" s="82">
        <f t="shared" si="137"/>
        <v>6420.9969672936259</v>
      </c>
      <c r="AF86" s="82">
        <f t="shared" si="137"/>
        <v>6510.5904264980336</v>
      </c>
      <c r="AG86" s="82">
        <f t="shared" si="137"/>
        <v>6571.3852285842977</v>
      </c>
      <c r="AH86" s="82">
        <f t="shared" si="137"/>
        <v>6603.2099930745271</v>
      </c>
      <c r="AI86" s="82">
        <f t="shared" si="137"/>
        <v>6605.8907687836636</v>
      </c>
      <c r="AJ86" s="82">
        <f t="shared" si="137"/>
        <v>6605.8907687836636</v>
      </c>
      <c r="AK86" s="82">
        <f t="shared" si="137"/>
        <v>6605.8907687836636</v>
      </c>
      <c r="AL86" s="82">
        <f t="shared" si="137"/>
        <v>6605.8907687836636</v>
      </c>
      <c r="AM86" s="82">
        <f t="shared" si="137"/>
        <v>6605.8907687836636</v>
      </c>
      <c r="AN86" s="82">
        <f t="shared" si="137"/>
        <v>6605.8907687836636</v>
      </c>
      <c r="AO86" s="82">
        <f t="shared" si="137"/>
        <v>6605.8907687836636</v>
      </c>
      <c r="AP86" s="82">
        <f t="shared" si="137"/>
        <v>6605.8907687836636</v>
      </c>
      <c r="AQ86" s="82">
        <f t="shared" si="137"/>
        <v>6605.8907687836636</v>
      </c>
      <c r="AR86" s="82">
        <f t="shared" si="137"/>
        <v>6605.8907687836636</v>
      </c>
      <c r="AS86" s="82">
        <f t="shared" si="137"/>
        <v>6605.8907687836636</v>
      </c>
      <c r="AT86" s="82">
        <f t="shared" si="137"/>
        <v>6605.8907687836636</v>
      </c>
      <c r="AU86" s="82">
        <f t="shared" si="137"/>
        <v>6605.8907687836636</v>
      </c>
      <c r="AV86" s="82">
        <f t="shared" si="137"/>
        <v>6605.8907687836636</v>
      </c>
      <c r="AW86" s="82">
        <f t="shared" si="137"/>
        <v>6605.8907687836636</v>
      </c>
      <c r="AX86" s="82">
        <f t="shared" si="137"/>
        <v>6605.8907687836636</v>
      </c>
      <c r="AY86" s="82">
        <f t="shared" si="137"/>
        <v>6605.8907687836636</v>
      </c>
      <c r="AZ86" s="82">
        <f t="shared" si="137"/>
        <v>6605.8907687836636</v>
      </c>
      <c r="BA86" s="82">
        <f t="shared" si="137"/>
        <v>6605.8907687836636</v>
      </c>
      <c r="BB86" s="82">
        <f t="shared" si="137"/>
        <v>6605.8907687836636</v>
      </c>
      <c r="BC86" s="82">
        <f t="shared" si="137"/>
        <v>6605.8907687836636</v>
      </c>
      <c r="BD86" s="82">
        <f t="shared" si="137"/>
        <v>6605.8907687836636</v>
      </c>
      <c r="BE86" s="82">
        <f t="shared" si="137"/>
        <v>6605.8907687836636</v>
      </c>
      <c r="BF86" s="82">
        <f t="shared" si="137"/>
        <v>6605.8907687836636</v>
      </c>
      <c r="BG86" s="82">
        <f t="shared" si="137"/>
        <v>6605.8907687836636</v>
      </c>
      <c r="BH86" s="82">
        <f t="shared" si="137"/>
        <v>6605.8907687836636</v>
      </c>
      <c r="BI86" s="82">
        <f t="shared" si="137"/>
        <v>6605.8907687836636</v>
      </c>
      <c r="BJ86" s="82">
        <f t="shared" si="137"/>
        <v>6605.8907687836636</v>
      </c>
      <c r="BK86" s="82">
        <f t="shared" si="137"/>
        <v>6605.8907687836636</v>
      </c>
      <c r="BL86" s="82">
        <f t="shared" si="137"/>
        <v>6605.8907687836636</v>
      </c>
      <c r="BM86" s="82">
        <f t="shared" ref="BM86:BT86" si="138">IF(BL83&lt;0,-BL83+BL86,BL86)</f>
        <v>6605.8907687836636</v>
      </c>
      <c r="BN86" s="82">
        <f t="shared" si="138"/>
        <v>6605.8907687836636</v>
      </c>
      <c r="BO86" s="82">
        <f t="shared" si="138"/>
        <v>6605.8907687836636</v>
      </c>
      <c r="BP86" s="82">
        <f t="shared" si="138"/>
        <v>6605.8907687836636</v>
      </c>
      <c r="BQ86" s="82">
        <f t="shared" si="138"/>
        <v>6605.8907687836636</v>
      </c>
      <c r="BR86" s="82">
        <f t="shared" si="138"/>
        <v>6605.8907687836636</v>
      </c>
      <c r="BS86" s="82">
        <f t="shared" si="138"/>
        <v>6605.8907687836636</v>
      </c>
      <c r="BT86" s="82">
        <f t="shared" si="138"/>
        <v>6605.8907687836636</v>
      </c>
      <c r="BU86" s="82">
        <f t="shared" ref="BU86:BV86" si="139">IF(BT83&lt;0,-BT83+BT86,BT86)</f>
        <v>6605.8907687836636</v>
      </c>
      <c r="BV86" s="82">
        <f t="shared" si="139"/>
        <v>6605.8907687836636</v>
      </c>
    </row>
    <row r="87" spans="1:74" s="73" customFormat="1" ht="15.75" thickBot="1" x14ac:dyDescent="0.3">
      <c r="A87" s="107" t="s">
        <v>228</v>
      </c>
      <c r="B87" s="108" t="s">
        <v>363</v>
      </c>
      <c r="C87" s="109" t="s">
        <v>229</v>
      </c>
      <c r="D87" s="104">
        <f t="shared" ref="D87:AI87" si="140">D34</f>
        <v>-55.741929004766575</v>
      </c>
      <c r="E87" s="104">
        <f t="shared" si="140"/>
        <v>-62.946765131618889</v>
      </c>
      <c r="F87" s="104">
        <f t="shared" si="140"/>
        <v>-71.137684893286462</v>
      </c>
      <c r="G87" s="104">
        <f t="shared" si="140"/>
        <v>-91.832902718621781</v>
      </c>
      <c r="H87" s="104">
        <f t="shared" si="140"/>
        <v>-165.05928076194644</v>
      </c>
      <c r="I87" s="104">
        <f t="shared" si="140"/>
        <v>-232.85451995394189</v>
      </c>
      <c r="J87" s="104">
        <f t="shared" si="140"/>
        <v>-310.89417986549239</v>
      </c>
      <c r="K87" s="104">
        <f t="shared" si="140"/>
        <v>-385.27958443651852</v>
      </c>
      <c r="L87" s="104">
        <f t="shared" si="140"/>
        <v>-486.51453361194206</v>
      </c>
      <c r="M87" s="104">
        <f t="shared" si="140"/>
        <v>-607.50216786581564</v>
      </c>
      <c r="N87" s="104">
        <f t="shared" si="140"/>
        <v>-768.28473415282349</v>
      </c>
      <c r="O87" s="104">
        <f t="shared" si="140"/>
        <v>-595.12139441783802</v>
      </c>
      <c r="P87" s="104">
        <f t="shared" si="140"/>
        <v>-573.18967651422849</v>
      </c>
      <c r="Q87" s="104">
        <f t="shared" si="140"/>
        <v>-542.40445023337202</v>
      </c>
      <c r="R87" s="104">
        <f t="shared" si="140"/>
        <v>-511.49840208003877</v>
      </c>
      <c r="S87" s="104">
        <f t="shared" si="140"/>
        <v>-480.46971972614614</v>
      </c>
      <c r="T87" s="104">
        <f t="shared" si="140"/>
        <v>-449.31656365868389</v>
      </c>
      <c r="U87" s="104">
        <f t="shared" si="140"/>
        <v>-418.037066771951</v>
      </c>
      <c r="V87" s="104">
        <f t="shared" si="140"/>
        <v>-420.36380600334269</v>
      </c>
      <c r="W87" s="104">
        <f t="shared" si="140"/>
        <v>-304.54259720515188</v>
      </c>
      <c r="X87" s="104">
        <f t="shared" si="140"/>
        <v>-283.37145706148323</v>
      </c>
      <c r="Y87" s="104">
        <f t="shared" si="140"/>
        <v>-254.15080997330583</v>
      </c>
      <c r="Z87" s="104">
        <f t="shared" si="140"/>
        <v>-224.77574448315374</v>
      </c>
      <c r="AA87" s="104">
        <f t="shared" si="140"/>
        <v>-195.2439443149986</v>
      </c>
      <c r="AB87" s="104">
        <f t="shared" si="140"/>
        <v>-165.55305844866638</v>
      </c>
      <c r="AC87" s="104">
        <f t="shared" si="140"/>
        <v>-146.68672544340927</v>
      </c>
      <c r="AD87" s="104">
        <f t="shared" si="140"/>
        <v>-118.22326856108566</v>
      </c>
      <c r="AE87" s="104">
        <f t="shared" si="140"/>
        <v>-89.593459204407964</v>
      </c>
      <c r="AF87" s="104">
        <f t="shared" si="140"/>
        <v>-60.794802086263303</v>
      </c>
      <c r="AG87" s="104">
        <f t="shared" si="140"/>
        <v>-31.824764490228631</v>
      </c>
      <c r="AH87" s="104">
        <f t="shared" si="140"/>
        <v>-2.6807757091351618</v>
      </c>
      <c r="AI87" s="104">
        <f t="shared" si="140"/>
        <v>22.070344103731365</v>
      </c>
      <c r="AJ87" s="104">
        <f t="shared" ref="AJ87:BL87" si="141">AJ34</f>
        <v>66.721437777047797</v>
      </c>
      <c r="AK87" s="104">
        <f t="shared" si="141"/>
        <v>111.81327275682638</v>
      </c>
      <c r="AL87" s="104">
        <f t="shared" si="141"/>
        <v>160.30653339740977</v>
      </c>
      <c r="AM87" s="104">
        <f t="shared" si="141"/>
        <v>212.44855672988217</v>
      </c>
      <c r="AN87" s="104">
        <f t="shared" si="141"/>
        <v>546.29166815491476</v>
      </c>
      <c r="AO87" s="104">
        <f t="shared" si="141"/>
        <v>602.40263223607985</v>
      </c>
      <c r="AP87" s="104">
        <f t="shared" si="141"/>
        <v>650.20589128505833</v>
      </c>
      <c r="AQ87" s="104">
        <f t="shared" si="141"/>
        <v>686.5490762052649</v>
      </c>
      <c r="AR87" s="104">
        <f t="shared" si="141"/>
        <v>510.17582378617152</v>
      </c>
      <c r="AS87" s="104">
        <f t="shared" si="141"/>
        <v>82.08670594079814</v>
      </c>
      <c r="AT87" s="104">
        <f t="shared" si="141"/>
        <v>88.673600467312156</v>
      </c>
      <c r="AU87" s="104">
        <f t="shared" si="141"/>
        <v>95.383300810219623</v>
      </c>
      <c r="AV87" s="104">
        <f t="shared" si="141"/>
        <v>102.21797604370641</v>
      </c>
      <c r="AW87" s="104">
        <f t="shared" si="141"/>
        <v>109.17983223264559</v>
      </c>
      <c r="AX87" s="104">
        <f t="shared" si="141"/>
        <v>116.2711130481423</v>
      </c>
      <c r="AY87" s="104">
        <f t="shared" si="141"/>
        <v>122.53452772944502</v>
      </c>
      <c r="AZ87" s="104">
        <f t="shared" si="141"/>
        <v>127.40364806346167</v>
      </c>
      <c r="BA87" s="104">
        <f t="shared" si="141"/>
        <v>132.34199894455514</v>
      </c>
      <c r="BB87" s="104">
        <f t="shared" si="141"/>
        <v>137.35059307983124</v>
      </c>
      <c r="BC87" s="104">
        <f t="shared" si="141"/>
        <v>142.43045819278359</v>
      </c>
      <c r="BD87" s="104">
        <f t="shared" si="141"/>
        <v>147.58263724736173</v>
      </c>
      <c r="BE87" s="104">
        <f t="shared" si="141"/>
        <v>152.80818867539085</v>
      </c>
      <c r="BF87" s="104">
        <f t="shared" si="141"/>
        <v>158.10818660739574</v>
      </c>
      <c r="BG87" s="104">
        <f t="shared" si="141"/>
        <v>163.48372110687774</v>
      </c>
      <c r="BH87" s="104">
        <f t="shared" si="141"/>
        <v>168.93589840809921</v>
      </c>
      <c r="BI87" s="104">
        <f t="shared" si="141"/>
        <v>174.46584115742542</v>
      </c>
      <c r="BJ87" s="104">
        <f t="shared" si="141"/>
        <v>180.07468865827923</v>
      </c>
      <c r="BK87" s="104">
        <f t="shared" si="141"/>
        <v>185.76359711976079</v>
      </c>
      <c r="BL87" s="104">
        <f t="shared" si="141"/>
        <v>191.53373990898899</v>
      </c>
      <c r="BM87" s="104">
        <f t="shared" ref="BM87:BS87" si="142">BM34</f>
        <v>210.75757069381723</v>
      </c>
      <c r="BN87" s="104">
        <f t="shared" si="142"/>
        <v>216.22709899937661</v>
      </c>
      <c r="BO87" s="104">
        <f t="shared" si="142"/>
        <v>221.77833000214912</v>
      </c>
      <c r="BP87" s="104">
        <f t="shared" si="142"/>
        <v>227.41248694079729</v>
      </c>
      <c r="BQ87" s="104">
        <f t="shared" si="142"/>
        <v>233.13081138699067</v>
      </c>
      <c r="BR87" s="104">
        <f t="shared" si="142"/>
        <v>264.46421579062508</v>
      </c>
      <c r="BS87" s="104">
        <f t="shared" si="142"/>
        <v>269.46365910751501</v>
      </c>
      <c r="BT87" s="104">
        <f>BT34</f>
        <v>274.54507928088537</v>
      </c>
      <c r="BU87" s="104">
        <f t="shared" ref="BU87:BV87" si="143">BU34</f>
        <v>279.70975322174741</v>
      </c>
      <c r="BV87" s="104">
        <f t="shared" si="143"/>
        <v>286.39840406269877</v>
      </c>
    </row>
    <row r="88" spans="1:74" s="72" customFormat="1" ht="15.75" thickBot="1" x14ac:dyDescent="0.3">
      <c r="A88" s="110" t="s">
        <v>230</v>
      </c>
      <c r="B88" s="111" t="s">
        <v>231</v>
      </c>
      <c r="C88" s="112" t="s">
        <v>232</v>
      </c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4"/>
      <c r="BK88" s="54"/>
      <c r="BL88" s="54"/>
      <c r="BM88" s="54"/>
      <c r="BN88" s="54"/>
      <c r="BO88" s="54"/>
      <c r="BP88" s="54"/>
      <c r="BQ88" s="54"/>
      <c r="BR88" s="54"/>
      <c r="BS88" s="54"/>
      <c r="BT88" s="54"/>
      <c r="BU88" s="54"/>
      <c r="BV88" s="54"/>
    </row>
    <row r="89" spans="1:74" s="72" customFormat="1" ht="15.75" thickBot="1" x14ac:dyDescent="0.3">
      <c r="A89" s="110" t="s">
        <v>233</v>
      </c>
      <c r="B89" s="111" t="s">
        <v>234</v>
      </c>
      <c r="C89" s="112" t="s">
        <v>235</v>
      </c>
      <c r="D89" s="55">
        <f t="shared" ref="D89:AI89" si="144">SUM(D90,D91,D95)</f>
        <v>155.74192900476652</v>
      </c>
      <c r="E89" s="54">
        <f t="shared" si="144"/>
        <v>307.9467651316188</v>
      </c>
      <c r="F89" s="54">
        <f t="shared" si="144"/>
        <v>546.13768489328663</v>
      </c>
      <c r="G89" s="54">
        <f t="shared" si="144"/>
        <v>2726.7149319610958</v>
      </c>
      <c r="H89" s="54">
        <f t="shared" si="144"/>
        <v>3832.6690805980465</v>
      </c>
      <c r="I89" s="54">
        <f t="shared" si="144"/>
        <v>5334.74670343451</v>
      </c>
      <c r="J89" s="54">
        <f t="shared" si="144"/>
        <v>6745.6408833000032</v>
      </c>
      <c r="K89" s="54">
        <f t="shared" si="144"/>
        <v>8380.9204677365233</v>
      </c>
      <c r="L89" s="54">
        <f t="shared" si="144"/>
        <v>10097.43500134846</v>
      </c>
      <c r="M89" s="54">
        <f t="shared" si="144"/>
        <v>11944.937169214281</v>
      </c>
      <c r="N89" s="54">
        <f t="shared" si="144"/>
        <v>13233.678294790752</v>
      </c>
      <c r="O89" s="54">
        <f t="shared" si="144"/>
        <v>12842.973850602126</v>
      </c>
      <c r="P89" s="54">
        <f t="shared" si="144"/>
        <v>12405.874669541274</v>
      </c>
      <c r="Q89" s="54">
        <f t="shared" si="144"/>
        <v>11959.959218155835</v>
      </c>
      <c r="R89" s="54">
        <f t="shared" si="144"/>
        <v>11513.960741521327</v>
      </c>
      <c r="S89" s="54">
        <f t="shared" si="144"/>
        <v>11067.877994259039</v>
      </c>
      <c r="T89" s="54">
        <f t="shared" si="144"/>
        <v>10621.709712309577</v>
      </c>
      <c r="U89" s="54">
        <f t="shared" si="144"/>
        <v>10175.454612652615</v>
      </c>
      <c r="V89" s="54">
        <f t="shared" si="144"/>
        <v>9762.8458650722132</v>
      </c>
      <c r="W89" s="54">
        <f t="shared" si="144"/>
        <v>9247.4835463328109</v>
      </c>
      <c r="X89" s="54">
        <f t="shared" si="144"/>
        <v>8811.6892704260645</v>
      </c>
      <c r="Y89" s="54">
        <f t="shared" si="144"/>
        <v>8367.8908905383432</v>
      </c>
      <c r="Z89" s="54">
        <f t="shared" si="144"/>
        <v>7923.9841762566775</v>
      </c>
      <c r="AA89" s="54">
        <f t="shared" si="144"/>
        <v>7479.9675025651222</v>
      </c>
      <c r="AB89" s="54">
        <f t="shared" si="144"/>
        <v>7035.8392200725384</v>
      </c>
      <c r="AC89" s="54">
        <f t="shared" si="144"/>
        <v>6602.5836794916395</v>
      </c>
      <c r="AD89" s="54">
        <f t="shared" si="144"/>
        <v>6159.7799269200405</v>
      </c>
      <c r="AE89" s="54">
        <f t="shared" si="144"/>
        <v>5716.8594674387414</v>
      </c>
      <c r="AF89" s="54">
        <f t="shared" si="144"/>
        <v>5273.8205504441121</v>
      </c>
      <c r="AG89" s="54">
        <f t="shared" si="144"/>
        <v>4830.661399073455</v>
      </c>
      <c r="AH89" s="54">
        <f t="shared" si="144"/>
        <v>4387.3802098111055</v>
      </c>
      <c r="AI89" s="54">
        <f t="shared" si="144"/>
        <v>3948.5445815097646</v>
      </c>
      <c r="AJ89" s="54">
        <f t="shared" ref="AJ89:BL89" si="145">SUM(AJ90,AJ91,AJ95)</f>
        <v>3467.7921176169252</v>
      </c>
      <c r="AK89" s="54">
        <f t="shared" si="145"/>
        <v>2942.0021033525632</v>
      </c>
      <c r="AL89" s="54">
        <f t="shared" si="145"/>
        <v>2367.7739273250058</v>
      </c>
      <c r="AM89" s="54">
        <f t="shared" si="145"/>
        <v>1741.4596533255262</v>
      </c>
      <c r="AN89" s="54">
        <f t="shared" si="145"/>
        <v>1116.6590321419692</v>
      </c>
      <c r="AO89" s="54">
        <f t="shared" si="145"/>
        <v>435.80506258181538</v>
      </c>
      <c r="AP89" s="54">
        <f t="shared" si="145"/>
        <v>54.572916537855846</v>
      </c>
      <c r="AQ89" s="54">
        <f t="shared" si="145"/>
        <v>55.391510285923687</v>
      </c>
      <c r="AR89" s="54">
        <f t="shared" si="145"/>
        <v>2284.6306454076935</v>
      </c>
      <c r="AS89" s="54">
        <f t="shared" si="145"/>
        <v>1967.1015985481324</v>
      </c>
      <c r="AT89" s="54">
        <f t="shared" si="145"/>
        <v>1643.0477256389609</v>
      </c>
      <c r="AU89" s="54">
        <f t="shared" si="145"/>
        <v>1312.3471518909425</v>
      </c>
      <c r="AV89" s="54">
        <f t="shared" si="145"/>
        <v>974.87584740606098</v>
      </c>
      <c r="AW89" s="54">
        <f t="shared" si="145"/>
        <v>630.50759039630691</v>
      </c>
      <c r="AX89" s="54">
        <f t="shared" si="145"/>
        <v>279.11392979008804</v>
      </c>
      <c r="AY89" s="54">
        <f t="shared" si="145"/>
        <v>62.398125697410649</v>
      </c>
      <c r="AZ89" s="54">
        <f t="shared" si="145"/>
        <v>63.334097582871792</v>
      </c>
      <c r="BA89" s="54">
        <f t="shared" si="145"/>
        <v>64.284109046614859</v>
      </c>
      <c r="BB89" s="54">
        <f t="shared" si="145"/>
        <v>65.248370682314089</v>
      </c>
      <c r="BC89" s="54">
        <f t="shared" si="145"/>
        <v>66.227096242548782</v>
      </c>
      <c r="BD89" s="54">
        <f t="shared" si="145"/>
        <v>67.220502686187004</v>
      </c>
      <c r="BE89" s="54">
        <f t="shared" si="145"/>
        <v>68.228810226479794</v>
      </c>
      <c r="BF89" s="54">
        <f t="shared" si="145"/>
        <v>69.252242379876975</v>
      </c>
      <c r="BG89" s="54">
        <f t="shared" si="145"/>
        <v>70.291026015575127</v>
      </c>
      <c r="BH89" s="54">
        <f t="shared" si="145"/>
        <v>71.345391405808755</v>
      </c>
      <c r="BI89" s="54">
        <f t="shared" si="145"/>
        <v>72.415572276895873</v>
      </c>
      <c r="BJ89" s="54">
        <f t="shared" si="145"/>
        <v>73.501805861049291</v>
      </c>
      <c r="BK89" s="54">
        <f t="shared" si="145"/>
        <v>74.604332948965038</v>
      </c>
      <c r="BL89" s="54">
        <f t="shared" si="145"/>
        <v>75.723397943199487</v>
      </c>
      <c r="BM89" s="54">
        <f t="shared" ref="BM89:BS89" si="146">SUM(BM90,BM91,BM95)</f>
        <v>76.859248912347496</v>
      </c>
      <c r="BN89" s="54">
        <f t="shared" si="146"/>
        <v>78.01213764603267</v>
      </c>
      <c r="BO89" s="54">
        <f t="shared" si="146"/>
        <v>79.182319710723164</v>
      </c>
      <c r="BP89" s="54">
        <f t="shared" si="146"/>
        <v>80.370054506383994</v>
      </c>
      <c r="BQ89" s="54">
        <f t="shared" si="146"/>
        <v>81.575605323979758</v>
      </c>
      <c r="BR89" s="54">
        <f t="shared" si="146"/>
        <v>82.799239403839437</v>
      </c>
      <c r="BS89" s="54">
        <f t="shared" si="146"/>
        <v>84.041227994897014</v>
      </c>
      <c r="BT89" s="54">
        <f>SUM(BT90,BT91,BT95)</f>
        <v>85.30184641482046</v>
      </c>
      <c r="BU89" s="54">
        <f t="shared" ref="BU89" si="147">SUM(BU90,BU91,BU95)</f>
        <v>86.581374111042749</v>
      </c>
      <c r="BV89" s="54">
        <f t="shared" ref="BV89" si="148">SUM(BV90,BV91,BV95)</f>
        <v>87.880094722708364</v>
      </c>
    </row>
    <row r="90" spans="1:74" s="72" customFormat="1" x14ac:dyDescent="0.25">
      <c r="A90" s="113" t="s">
        <v>236</v>
      </c>
      <c r="B90" s="114" t="s">
        <v>237</v>
      </c>
      <c r="C90" s="115" t="s">
        <v>238</v>
      </c>
      <c r="D90" s="117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</row>
    <row r="91" spans="1:74" s="72" customFormat="1" x14ac:dyDescent="0.25">
      <c r="A91" s="120" t="s">
        <v>239</v>
      </c>
      <c r="B91" s="121" t="s">
        <v>240</v>
      </c>
      <c r="C91" s="122" t="s">
        <v>241</v>
      </c>
      <c r="D91" s="123">
        <f t="shared" ref="D91:AI91" si="149">SUM(D92:D94)</f>
        <v>100</v>
      </c>
      <c r="E91" s="85">
        <f t="shared" si="149"/>
        <v>220</v>
      </c>
      <c r="F91" s="85">
        <f t="shared" si="149"/>
        <v>420</v>
      </c>
      <c r="G91" s="85">
        <f t="shared" si="149"/>
        <v>2180</v>
      </c>
      <c r="H91" s="85">
        <f t="shared" si="149"/>
        <v>3440</v>
      </c>
      <c r="I91" s="85">
        <f t="shared" si="149"/>
        <v>4740</v>
      </c>
      <c r="J91" s="85">
        <f t="shared" si="149"/>
        <v>5840</v>
      </c>
      <c r="K91" s="85">
        <f t="shared" si="149"/>
        <v>7090</v>
      </c>
      <c r="L91" s="85">
        <f t="shared" si="149"/>
        <v>8320</v>
      </c>
      <c r="M91" s="85">
        <f t="shared" si="149"/>
        <v>9560</v>
      </c>
      <c r="N91" s="85">
        <f t="shared" si="149"/>
        <v>10000</v>
      </c>
      <c r="O91" s="85">
        <f t="shared" si="149"/>
        <v>10000</v>
      </c>
      <c r="P91" s="85">
        <f t="shared" si="149"/>
        <v>9642.8571428571431</v>
      </c>
      <c r="Q91" s="85">
        <f t="shared" si="149"/>
        <v>9285.7142857142862</v>
      </c>
      <c r="R91" s="85">
        <f t="shared" si="149"/>
        <v>8928.5714285714294</v>
      </c>
      <c r="S91" s="85">
        <f t="shared" si="149"/>
        <v>8571.4285714285725</v>
      </c>
      <c r="T91" s="85">
        <f t="shared" si="149"/>
        <v>8214.2857142857156</v>
      </c>
      <c r="U91" s="85">
        <f t="shared" si="149"/>
        <v>7857.1428571428587</v>
      </c>
      <c r="V91" s="85">
        <f t="shared" si="149"/>
        <v>7357.1428571428587</v>
      </c>
      <c r="W91" s="85">
        <f t="shared" si="149"/>
        <v>6857.1428571428587</v>
      </c>
      <c r="X91" s="85">
        <f t="shared" si="149"/>
        <v>6357.1428571428587</v>
      </c>
      <c r="Y91" s="85">
        <f t="shared" si="149"/>
        <v>5857.1428571428587</v>
      </c>
      <c r="Z91" s="85">
        <f t="shared" si="149"/>
        <v>5357.1428571428587</v>
      </c>
      <c r="AA91" s="85">
        <f t="shared" si="149"/>
        <v>4857.1428571428587</v>
      </c>
      <c r="AB91" s="85">
        <f t="shared" si="149"/>
        <v>4357.1428571428587</v>
      </c>
      <c r="AC91" s="85">
        <f t="shared" si="149"/>
        <v>3785.7142857142871</v>
      </c>
      <c r="AD91" s="85">
        <f t="shared" si="149"/>
        <v>3214.2857142857156</v>
      </c>
      <c r="AE91" s="85">
        <f t="shared" si="149"/>
        <v>2642.857142857144</v>
      </c>
      <c r="AF91" s="85">
        <f t="shared" si="149"/>
        <v>2071.4285714285725</v>
      </c>
      <c r="AG91" s="85">
        <f t="shared" si="149"/>
        <v>1500.0000000000009</v>
      </c>
      <c r="AH91" s="85">
        <f t="shared" si="149"/>
        <v>928.57142857142946</v>
      </c>
      <c r="AI91" s="85">
        <f t="shared" si="149"/>
        <v>357.14285714285802</v>
      </c>
      <c r="AJ91" s="85">
        <f t="shared" ref="AJ91:BL91" si="150">SUM(AJ92:AJ94)</f>
        <v>0</v>
      </c>
      <c r="AK91" s="85">
        <f t="shared" si="150"/>
        <v>0</v>
      </c>
      <c r="AL91" s="85">
        <f t="shared" si="150"/>
        <v>0</v>
      </c>
      <c r="AM91" s="85">
        <f t="shared" si="150"/>
        <v>0</v>
      </c>
      <c r="AN91" s="85">
        <f t="shared" si="150"/>
        <v>0</v>
      </c>
      <c r="AO91" s="85">
        <f t="shared" si="150"/>
        <v>0</v>
      </c>
      <c r="AP91" s="85">
        <f t="shared" si="150"/>
        <v>0</v>
      </c>
      <c r="AQ91" s="85">
        <f t="shared" si="150"/>
        <v>0</v>
      </c>
      <c r="AR91" s="85">
        <f t="shared" si="150"/>
        <v>0</v>
      </c>
      <c r="AS91" s="85">
        <f t="shared" si="150"/>
        <v>0</v>
      </c>
      <c r="AT91" s="85">
        <f t="shared" si="150"/>
        <v>0</v>
      </c>
      <c r="AU91" s="85">
        <f t="shared" si="150"/>
        <v>0</v>
      </c>
      <c r="AV91" s="85">
        <f t="shared" si="150"/>
        <v>0</v>
      </c>
      <c r="AW91" s="85">
        <f t="shared" si="150"/>
        <v>0</v>
      </c>
      <c r="AX91" s="85">
        <f t="shared" si="150"/>
        <v>0</v>
      </c>
      <c r="AY91" s="85">
        <f t="shared" si="150"/>
        <v>0</v>
      </c>
      <c r="AZ91" s="85">
        <f t="shared" si="150"/>
        <v>0</v>
      </c>
      <c r="BA91" s="85">
        <f t="shared" si="150"/>
        <v>0</v>
      </c>
      <c r="BB91" s="85">
        <f t="shared" si="150"/>
        <v>0</v>
      </c>
      <c r="BC91" s="85">
        <f t="shared" si="150"/>
        <v>0</v>
      </c>
      <c r="BD91" s="85">
        <f t="shared" si="150"/>
        <v>0</v>
      </c>
      <c r="BE91" s="85">
        <f t="shared" si="150"/>
        <v>0</v>
      </c>
      <c r="BF91" s="85">
        <f t="shared" si="150"/>
        <v>0</v>
      </c>
      <c r="BG91" s="85">
        <f t="shared" si="150"/>
        <v>0</v>
      </c>
      <c r="BH91" s="85">
        <f t="shared" si="150"/>
        <v>0</v>
      </c>
      <c r="BI91" s="85">
        <f t="shared" si="150"/>
        <v>0</v>
      </c>
      <c r="BJ91" s="85">
        <f t="shared" si="150"/>
        <v>0</v>
      </c>
      <c r="BK91" s="85">
        <f t="shared" si="150"/>
        <v>0</v>
      </c>
      <c r="BL91" s="85">
        <f t="shared" si="150"/>
        <v>0</v>
      </c>
      <c r="BM91" s="85">
        <f t="shared" ref="BM91:BS91" si="151">SUM(BM92:BM94)</f>
        <v>0</v>
      </c>
      <c r="BN91" s="85">
        <f t="shared" si="151"/>
        <v>0</v>
      </c>
      <c r="BO91" s="85">
        <f t="shared" si="151"/>
        <v>0</v>
      </c>
      <c r="BP91" s="85">
        <f t="shared" si="151"/>
        <v>0</v>
      </c>
      <c r="BQ91" s="85">
        <f t="shared" si="151"/>
        <v>0</v>
      </c>
      <c r="BR91" s="85">
        <f t="shared" si="151"/>
        <v>0</v>
      </c>
      <c r="BS91" s="85">
        <f t="shared" si="151"/>
        <v>0</v>
      </c>
      <c r="BT91" s="85">
        <f>SUM(BT92:BT94)</f>
        <v>0</v>
      </c>
      <c r="BU91" s="85">
        <f t="shared" ref="BU91" si="152">SUM(BU92:BU94)</f>
        <v>0</v>
      </c>
      <c r="BV91" s="85">
        <f t="shared" ref="BV91" si="153">SUM(BV92:BV94)</f>
        <v>0</v>
      </c>
    </row>
    <row r="92" spans="1:74" s="72" customFormat="1" x14ac:dyDescent="0.25">
      <c r="A92" s="79" t="s">
        <v>242</v>
      </c>
      <c r="B92" s="105" t="s">
        <v>243</v>
      </c>
      <c r="C92" s="106" t="s">
        <v>244</v>
      </c>
      <c r="D92" s="124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125"/>
      <c r="T92" s="125"/>
      <c r="U92" s="125"/>
      <c r="V92" s="125"/>
      <c r="W92" s="125"/>
      <c r="X92" s="125"/>
      <c r="Y92" s="125"/>
      <c r="Z92" s="125"/>
      <c r="AA92" s="125"/>
      <c r="AB92" s="125"/>
      <c r="AC92" s="125"/>
      <c r="AD92" s="12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  <c r="BB92" s="125"/>
      <c r="BC92" s="125"/>
      <c r="BD92" s="125"/>
      <c r="BE92" s="125"/>
      <c r="BF92" s="125"/>
      <c r="BG92" s="125"/>
      <c r="BH92" s="125"/>
      <c r="BI92" s="125"/>
      <c r="BJ92" s="125"/>
      <c r="BK92" s="125"/>
      <c r="BL92" s="125"/>
      <c r="BM92" s="125"/>
      <c r="BN92" s="125"/>
      <c r="BO92" s="125"/>
      <c r="BP92" s="125"/>
      <c r="BQ92" s="125"/>
      <c r="BR92" s="125"/>
      <c r="BS92" s="125"/>
      <c r="BT92" s="125"/>
      <c r="BU92" s="125"/>
      <c r="BV92" s="125"/>
    </row>
    <row r="93" spans="1:74" s="72" customFormat="1" ht="21" customHeight="1" x14ac:dyDescent="0.25">
      <c r="A93" s="79" t="s">
        <v>245</v>
      </c>
      <c r="B93" s="173" t="s">
        <v>339</v>
      </c>
      <c r="C93" s="126" t="s">
        <v>407</v>
      </c>
      <c r="D93" s="127">
        <f>'Orosz hitel'!C6</f>
        <v>100</v>
      </c>
      <c r="E93" s="127">
        <f>'Orosz hitel'!D6</f>
        <v>220</v>
      </c>
      <c r="F93" s="127">
        <f>'Orosz hitel'!E6</f>
        <v>420</v>
      </c>
      <c r="G93" s="127">
        <f>'Orosz hitel'!F6</f>
        <v>2180</v>
      </c>
      <c r="H93" s="127">
        <f>'Orosz hitel'!G6</f>
        <v>3440</v>
      </c>
      <c r="I93" s="127">
        <f>'Orosz hitel'!H6</f>
        <v>4740</v>
      </c>
      <c r="J93" s="127">
        <f>'Orosz hitel'!I6</f>
        <v>5840</v>
      </c>
      <c r="K93" s="127">
        <f>'Orosz hitel'!J6</f>
        <v>7090</v>
      </c>
      <c r="L93" s="127">
        <f>'Orosz hitel'!K6</f>
        <v>8320</v>
      </c>
      <c r="M93" s="127">
        <f>'Orosz hitel'!L6</f>
        <v>9560</v>
      </c>
      <c r="N93" s="127">
        <f>'Orosz hitel'!M6</f>
        <v>10000</v>
      </c>
      <c r="O93" s="127">
        <f>'Orosz hitel'!N6</f>
        <v>10000</v>
      </c>
      <c r="P93" s="127">
        <f>'Orosz hitel'!O6</f>
        <v>9642.8571428571431</v>
      </c>
      <c r="Q93" s="127">
        <f>'Orosz hitel'!P6</f>
        <v>9285.7142857142862</v>
      </c>
      <c r="R93" s="127">
        <f>'Orosz hitel'!Q6</f>
        <v>8928.5714285714294</v>
      </c>
      <c r="S93" s="127">
        <f>'Orosz hitel'!R6</f>
        <v>8571.4285714285725</v>
      </c>
      <c r="T93" s="127">
        <f>'Orosz hitel'!S6</f>
        <v>8214.2857142857156</v>
      </c>
      <c r="U93" s="127">
        <f>'Orosz hitel'!T6</f>
        <v>7857.1428571428587</v>
      </c>
      <c r="V93" s="127">
        <f>'Orosz hitel'!U6</f>
        <v>7357.1428571428587</v>
      </c>
      <c r="W93" s="127">
        <f>'Orosz hitel'!V6</f>
        <v>6857.1428571428587</v>
      </c>
      <c r="X93" s="127">
        <f>'Orosz hitel'!W6</f>
        <v>6357.1428571428587</v>
      </c>
      <c r="Y93" s="127">
        <f>'Orosz hitel'!X6</f>
        <v>5857.1428571428587</v>
      </c>
      <c r="Z93" s="127">
        <f>'Orosz hitel'!Y6</f>
        <v>5357.1428571428587</v>
      </c>
      <c r="AA93" s="127">
        <f>'Orosz hitel'!Z6</f>
        <v>4857.1428571428587</v>
      </c>
      <c r="AB93" s="127">
        <f>'Orosz hitel'!AA6</f>
        <v>4357.1428571428587</v>
      </c>
      <c r="AC93" s="127">
        <f>'Orosz hitel'!AB6</f>
        <v>3785.7142857142871</v>
      </c>
      <c r="AD93" s="127">
        <f>'Orosz hitel'!AC6</f>
        <v>3214.2857142857156</v>
      </c>
      <c r="AE93" s="127">
        <f>'Orosz hitel'!AD6</f>
        <v>2642.857142857144</v>
      </c>
      <c r="AF93" s="127">
        <f>'Orosz hitel'!AE6</f>
        <v>2071.4285714285725</v>
      </c>
      <c r="AG93" s="127">
        <f>'Orosz hitel'!AF6</f>
        <v>1500.0000000000009</v>
      </c>
      <c r="AH93" s="127">
        <f>'Orosz hitel'!AG6</f>
        <v>928.57142857142946</v>
      </c>
      <c r="AI93" s="127">
        <f>'Orosz hitel'!AH6</f>
        <v>357.14285714285802</v>
      </c>
      <c r="AJ93" s="127">
        <f>'Orosz hitel'!AI6</f>
        <v>0</v>
      </c>
      <c r="AK93" s="127"/>
      <c r="AL93" s="127"/>
      <c r="AM93" s="127"/>
      <c r="AN93" s="127"/>
      <c r="AO93" s="127"/>
      <c r="AP93" s="127"/>
      <c r="AQ93" s="127"/>
      <c r="AR93" s="127"/>
      <c r="AS93" s="127"/>
      <c r="AT93" s="127"/>
      <c r="AU93" s="127"/>
      <c r="AV93" s="127"/>
      <c r="AW93" s="127"/>
      <c r="AX93" s="127"/>
      <c r="AY93" s="127"/>
      <c r="AZ93" s="127"/>
      <c r="BA93" s="127"/>
      <c r="BB93" s="127"/>
      <c r="BC93" s="127"/>
      <c r="BD93" s="127"/>
      <c r="BE93" s="127"/>
      <c r="BF93" s="127"/>
      <c r="BG93" s="127"/>
      <c r="BH93" s="127"/>
      <c r="BI93" s="127"/>
      <c r="BJ93" s="127"/>
      <c r="BK93" s="127"/>
      <c r="BL93" s="127"/>
      <c r="BM93" s="127"/>
      <c r="BN93" s="127"/>
      <c r="BO93" s="127"/>
      <c r="BP93" s="127"/>
      <c r="BQ93" s="127"/>
      <c r="BR93" s="127"/>
      <c r="BS93" s="127"/>
      <c r="BT93" s="127"/>
      <c r="BU93" s="127"/>
      <c r="BV93" s="127"/>
    </row>
    <row r="94" spans="1:74" s="72" customFormat="1" x14ac:dyDescent="0.25">
      <c r="A94" s="79" t="s">
        <v>246</v>
      </c>
      <c r="B94" s="102" t="s">
        <v>247</v>
      </c>
      <c r="C94" s="103" t="s">
        <v>248</v>
      </c>
      <c r="D94" s="78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</row>
    <row r="95" spans="1:74" s="72" customFormat="1" x14ac:dyDescent="0.25">
      <c r="A95" s="83" t="s">
        <v>249</v>
      </c>
      <c r="B95" s="121" t="s">
        <v>250</v>
      </c>
      <c r="C95" s="122" t="s">
        <v>251</v>
      </c>
      <c r="D95" s="123">
        <f>SUM(D96:D98)</f>
        <v>55.741929004766533</v>
      </c>
      <c r="E95" s="123">
        <f t="shared" ref="E95:BL95" si="154">SUM(E96:E98)</f>
        <v>87.94676513161879</v>
      </c>
      <c r="F95" s="123">
        <f t="shared" si="154"/>
        <v>126.13768489328658</v>
      </c>
      <c r="G95" s="123">
        <f t="shared" si="154"/>
        <v>546.71493196109589</v>
      </c>
      <c r="H95" s="123">
        <f t="shared" si="154"/>
        <v>392.66908059804655</v>
      </c>
      <c r="I95" s="123">
        <f t="shared" si="154"/>
        <v>594.74670343450987</v>
      </c>
      <c r="J95" s="123">
        <f t="shared" si="154"/>
        <v>905.64088330000322</v>
      </c>
      <c r="K95" s="123">
        <f t="shared" si="154"/>
        <v>1290.9204677365228</v>
      </c>
      <c r="L95" s="123">
        <f t="shared" si="154"/>
        <v>1777.4350013484604</v>
      </c>
      <c r="M95" s="123">
        <f t="shared" si="154"/>
        <v>2384.9371692142822</v>
      </c>
      <c r="N95" s="123">
        <f t="shared" si="154"/>
        <v>3233.6782947907514</v>
      </c>
      <c r="O95" s="123">
        <f t="shared" si="154"/>
        <v>2842.9738506021254</v>
      </c>
      <c r="P95" s="123">
        <f t="shared" si="154"/>
        <v>2763.0175266841316</v>
      </c>
      <c r="Q95" s="123">
        <f t="shared" si="154"/>
        <v>2674.2449324415479</v>
      </c>
      <c r="R95" s="123">
        <f t="shared" si="154"/>
        <v>2585.3893129498979</v>
      </c>
      <c r="S95" s="123">
        <f t="shared" si="154"/>
        <v>2496.4494228304666</v>
      </c>
      <c r="T95" s="123">
        <f t="shared" si="154"/>
        <v>2407.4239980238626</v>
      </c>
      <c r="U95" s="123">
        <f t="shared" si="154"/>
        <v>2318.311755509756</v>
      </c>
      <c r="V95" s="123">
        <f t="shared" si="154"/>
        <v>2405.703007929354</v>
      </c>
      <c r="W95" s="123">
        <f t="shared" si="154"/>
        <v>2390.3406891899517</v>
      </c>
      <c r="X95" s="123">
        <f t="shared" si="154"/>
        <v>2454.5464132832067</v>
      </c>
      <c r="Y95" s="123">
        <f t="shared" si="154"/>
        <v>2510.7480333954841</v>
      </c>
      <c r="Z95" s="123">
        <f t="shared" si="154"/>
        <v>2566.8413191138188</v>
      </c>
      <c r="AA95" s="123">
        <f t="shared" si="154"/>
        <v>2622.8246454222635</v>
      </c>
      <c r="AB95" s="123">
        <f t="shared" si="154"/>
        <v>2678.6963629296797</v>
      </c>
      <c r="AC95" s="123">
        <f t="shared" si="154"/>
        <v>2816.8693937773523</v>
      </c>
      <c r="AD95" s="123">
        <f t="shared" si="154"/>
        <v>2945.4942126343253</v>
      </c>
      <c r="AE95" s="123">
        <f t="shared" si="154"/>
        <v>3074.0023245815973</v>
      </c>
      <c r="AF95" s="123">
        <f t="shared" si="154"/>
        <v>3202.3919790155401</v>
      </c>
      <c r="AG95" s="123">
        <f t="shared" si="154"/>
        <v>3330.661399073454</v>
      </c>
      <c r="AH95" s="123">
        <f t="shared" si="154"/>
        <v>3458.8087812396757</v>
      </c>
      <c r="AI95" s="123">
        <f t="shared" si="154"/>
        <v>3591.4017243669068</v>
      </c>
      <c r="AJ95" s="123">
        <f t="shared" si="154"/>
        <v>3467.7921176169252</v>
      </c>
      <c r="AK95" s="123">
        <f t="shared" si="154"/>
        <v>2942.0021033525632</v>
      </c>
      <c r="AL95" s="123">
        <f t="shared" si="154"/>
        <v>2367.7739273250058</v>
      </c>
      <c r="AM95" s="123">
        <f t="shared" si="154"/>
        <v>1741.4596533255262</v>
      </c>
      <c r="AN95" s="123">
        <f t="shared" si="154"/>
        <v>1116.6590321419692</v>
      </c>
      <c r="AO95" s="123">
        <f t="shared" si="154"/>
        <v>435.80506258181538</v>
      </c>
      <c r="AP95" s="123">
        <f t="shared" si="154"/>
        <v>54.572916537855846</v>
      </c>
      <c r="AQ95" s="123">
        <f t="shared" si="154"/>
        <v>55.391510285923687</v>
      </c>
      <c r="AR95" s="123">
        <f t="shared" si="154"/>
        <v>2284.6306454076935</v>
      </c>
      <c r="AS95" s="123">
        <f t="shared" si="154"/>
        <v>1967.1015985481324</v>
      </c>
      <c r="AT95" s="123">
        <f t="shared" si="154"/>
        <v>1643.0477256389609</v>
      </c>
      <c r="AU95" s="123">
        <f t="shared" si="154"/>
        <v>1312.3471518909425</v>
      </c>
      <c r="AV95" s="123">
        <f t="shared" si="154"/>
        <v>974.87584740606098</v>
      </c>
      <c r="AW95" s="123">
        <f t="shared" si="154"/>
        <v>630.50759039630691</v>
      </c>
      <c r="AX95" s="123">
        <f t="shared" si="154"/>
        <v>279.11392979008804</v>
      </c>
      <c r="AY95" s="123">
        <f t="shared" si="154"/>
        <v>62.398125697410649</v>
      </c>
      <c r="AZ95" s="123">
        <f t="shared" si="154"/>
        <v>63.334097582871792</v>
      </c>
      <c r="BA95" s="123">
        <f t="shared" si="154"/>
        <v>64.284109046614859</v>
      </c>
      <c r="BB95" s="123">
        <f t="shared" si="154"/>
        <v>65.248370682314089</v>
      </c>
      <c r="BC95" s="123">
        <f t="shared" si="154"/>
        <v>66.227096242548782</v>
      </c>
      <c r="BD95" s="123">
        <f t="shared" si="154"/>
        <v>67.220502686187004</v>
      </c>
      <c r="BE95" s="123">
        <f t="shared" si="154"/>
        <v>68.228810226479794</v>
      </c>
      <c r="BF95" s="123">
        <f t="shared" si="154"/>
        <v>69.252242379876975</v>
      </c>
      <c r="BG95" s="123">
        <f t="shared" si="154"/>
        <v>70.291026015575127</v>
      </c>
      <c r="BH95" s="123">
        <f t="shared" si="154"/>
        <v>71.345391405808755</v>
      </c>
      <c r="BI95" s="123">
        <f t="shared" si="154"/>
        <v>72.415572276895873</v>
      </c>
      <c r="BJ95" s="123">
        <f t="shared" si="154"/>
        <v>73.501805861049291</v>
      </c>
      <c r="BK95" s="123">
        <f t="shared" si="154"/>
        <v>74.604332948965038</v>
      </c>
      <c r="BL95" s="123">
        <f t="shared" si="154"/>
        <v>75.723397943199487</v>
      </c>
      <c r="BM95" s="123">
        <f t="shared" ref="BM95" si="155">SUM(BM96:BM98)</f>
        <v>76.859248912347496</v>
      </c>
      <c r="BN95" s="123">
        <f t="shared" ref="BN95" si="156">SUM(BN96:BN98)</f>
        <v>78.01213764603267</v>
      </c>
      <c r="BO95" s="123">
        <f t="shared" ref="BO95" si="157">SUM(BO96:BO98)</f>
        <v>79.182319710723164</v>
      </c>
      <c r="BP95" s="123">
        <f t="shared" ref="BP95" si="158">SUM(BP96:BP98)</f>
        <v>80.370054506383994</v>
      </c>
      <c r="BQ95" s="123">
        <f t="shared" ref="BQ95" si="159">SUM(BQ96:BQ98)</f>
        <v>81.575605323979758</v>
      </c>
      <c r="BR95" s="123">
        <f t="shared" ref="BR95" si="160">SUM(BR96:BR98)</f>
        <v>82.799239403839437</v>
      </c>
      <c r="BS95" s="123">
        <f t="shared" ref="BS95" si="161">SUM(BS96:BS98)</f>
        <v>84.041227994897014</v>
      </c>
      <c r="BT95" s="123">
        <f t="shared" ref="BT95" si="162">SUM(BT96:BT98)</f>
        <v>85.30184641482046</v>
      </c>
      <c r="BU95" s="123">
        <f t="shared" ref="BU95" si="163">SUM(BU96:BU98)</f>
        <v>86.581374111042749</v>
      </c>
      <c r="BV95" s="123">
        <f t="shared" ref="BV95" si="164">SUM(BV96:BV98)</f>
        <v>87.880094722708364</v>
      </c>
    </row>
    <row r="96" spans="1:74" s="72" customFormat="1" ht="16.5" customHeight="1" x14ac:dyDescent="0.25">
      <c r="A96" s="79" t="s">
        <v>252</v>
      </c>
      <c r="B96" s="118" t="s">
        <v>253</v>
      </c>
      <c r="C96" s="134" t="s">
        <v>254</v>
      </c>
      <c r="D96" s="31">
        <f>IF(D105&gt;0,D105,0)</f>
        <v>20.856449552711741</v>
      </c>
      <c r="E96" s="31">
        <f t="shared" ref="E96:BL96" si="165">IF(E105&gt;0,E105,0)</f>
        <v>46.835948693262623</v>
      </c>
      <c r="F96" s="31">
        <f t="shared" si="165"/>
        <v>60.307466482327669</v>
      </c>
      <c r="G96" s="31">
        <f t="shared" si="165"/>
        <v>0</v>
      </c>
      <c r="H96" s="31">
        <f t="shared" si="165"/>
        <v>0</v>
      </c>
      <c r="I96" s="31">
        <f t="shared" si="165"/>
        <v>189.68416196995838</v>
      </c>
      <c r="J96" s="31">
        <f t="shared" si="165"/>
        <v>562.15651330252444</v>
      </c>
      <c r="K96" s="31">
        <f t="shared" si="165"/>
        <v>901.13657191510947</v>
      </c>
      <c r="L96" s="31">
        <f t="shared" si="165"/>
        <v>1393.7478402404106</v>
      </c>
      <c r="M96" s="31">
        <f t="shared" si="165"/>
        <v>1998.0991527444064</v>
      </c>
      <c r="N96" s="31">
        <f t="shared" si="165"/>
        <v>3093.3459272519094</v>
      </c>
      <c r="O96" s="31">
        <f t="shared" si="165"/>
        <v>2807.0099357361378</v>
      </c>
      <c r="P96" s="31">
        <f t="shared" si="165"/>
        <v>2726.5141530951541</v>
      </c>
      <c r="Q96" s="31">
        <f t="shared" si="165"/>
        <v>2637.1940082487363</v>
      </c>
      <c r="R96" s="31">
        <f t="shared" si="165"/>
        <v>2547.7826248941942</v>
      </c>
      <c r="S96" s="31">
        <f t="shared" si="165"/>
        <v>2458.2786344539272</v>
      </c>
      <c r="T96" s="31">
        <f t="shared" si="165"/>
        <v>2368.6806478216749</v>
      </c>
      <c r="U96" s="31">
        <f t="shared" si="165"/>
        <v>2278.9872550545356</v>
      </c>
      <c r="V96" s="31">
        <f t="shared" si="165"/>
        <v>2365.7886399673052</v>
      </c>
      <c r="W96" s="31">
        <f t="shared" si="165"/>
        <v>2349.8276057084722</v>
      </c>
      <c r="X96" s="31">
        <f t="shared" si="165"/>
        <v>2412.8029571080497</v>
      </c>
      <c r="Y96" s="31">
        <f t="shared" si="165"/>
        <v>2468.3784253776998</v>
      </c>
      <c r="Z96" s="31">
        <f t="shared" si="165"/>
        <v>2523.8361669757683</v>
      </c>
      <c r="AA96" s="31">
        <f t="shared" si="165"/>
        <v>2579.1744160021417</v>
      </c>
      <c r="AB96" s="31">
        <f t="shared" si="165"/>
        <v>2634.3913800682562</v>
      </c>
      <c r="AC96" s="31">
        <f t="shared" si="165"/>
        <v>2771.8998361730073</v>
      </c>
      <c r="AD96" s="31">
        <f t="shared" si="165"/>
        <v>2899.8501116659158</v>
      </c>
      <c r="AE96" s="31">
        <f t="shared" si="165"/>
        <v>3027.6735620986615</v>
      </c>
      <c r="AF96" s="31">
        <f t="shared" si="165"/>
        <v>3155.3682850953601</v>
      </c>
      <c r="AG96" s="31">
        <f t="shared" si="165"/>
        <v>3282.9323497444716</v>
      </c>
      <c r="AH96" s="31">
        <f t="shared" si="165"/>
        <v>3410.3637961707582</v>
      </c>
      <c r="AI96" s="31">
        <f t="shared" si="165"/>
        <v>3542.2300645219557</v>
      </c>
      <c r="AJ96" s="31">
        <f t="shared" si="165"/>
        <v>3417.8828828742994</v>
      </c>
      <c r="AK96" s="31">
        <f t="shared" si="165"/>
        <v>2891.3442300887982</v>
      </c>
      <c r="AL96" s="31">
        <f t="shared" si="165"/>
        <v>2316.3561859622846</v>
      </c>
      <c r="AM96" s="31">
        <f t="shared" si="165"/>
        <v>1689.270645842364</v>
      </c>
      <c r="AN96" s="31">
        <f t="shared" si="165"/>
        <v>1063.6871895465597</v>
      </c>
      <c r="AO96" s="31">
        <f t="shared" si="165"/>
        <v>382.03864234747459</v>
      </c>
      <c r="AP96" s="31">
        <f t="shared" si="165"/>
        <v>0</v>
      </c>
      <c r="AQ96" s="31">
        <f t="shared" si="165"/>
        <v>0</v>
      </c>
      <c r="AR96" s="31">
        <f t="shared" si="165"/>
        <v>2228.4082624674811</v>
      </c>
      <c r="AS96" s="31">
        <f t="shared" si="165"/>
        <v>1910.0358798638167</v>
      </c>
      <c r="AT96" s="31">
        <f t="shared" si="165"/>
        <v>1585.1260211743804</v>
      </c>
      <c r="AU96" s="31">
        <f t="shared" si="165"/>
        <v>1253.5566218593935</v>
      </c>
      <c r="AV96" s="31">
        <f t="shared" si="165"/>
        <v>915.20345942403856</v>
      </c>
      <c r="AW96" s="31">
        <f t="shared" si="165"/>
        <v>569.9401165945543</v>
      </c>
      <c r="AX96" s="31">
        <f t="shared" si="165"/>
        <v>217.63794388130907</v>
      </c>
      <c r="AY96" s="31">
        <f t="shared" si="165"/>
        <v>0</v>
      </c>
      <c r="AZ96" s="31">
        <f t="shared" si="165"/>
        <v>0</v>
      </c>
      <c r="BA96" s="31">
        <f t="shared" si="165"/>
        <v>0</v>
      </c>
      <c r="BB96" s="31">
        <f t="shared" si="165"/>
        <v>0</v>
      </c>
      <c r="BC96" s="31">
        <f t="shared" si="165"/>
        <v>0</v>
      </c>
      <c r="BD96" s="31">
        <f t="shared" si="165"/>
        <v>0</v>
      </c>
      <c r="BE96" s="31">
        <f t="shared" si="165"/>
        <v>0</v>
      </c>
      <c r="BF96" s="31">
        <f t="shared" si="165"/>
        <v>0</v>
      </c>
      <c r="BG96" s="31">
        <f t="shared" si="165"/>
        <v>0</v>
      </c>
      <c r="BH96" s="31">
        <f t="shared" si="165"/>
        <v>0</v>
      </c>
      <c r="BI96" s="31">
        <f t="shared" si="165"/>
        <v>0</v>
      </c>
      <c r="BJ96" s="31">
        <f t="shared" si="165"/>
        <v>0</v>
      </c>
      <c r="BK96" s="31">
        <f t="shared" si="165"/>
        <v>0</v>
      </c>
      <c r="BL96" s="31">
        <f t="shared" si="165"/>
        <v>0</v>
      </c>
      <c r="BM96" s="31">
        <f t="shared" ref="BM96:BT96" si="166">IF(BM105&gt;0,BM105,0)</f>
        <v>0</v>
      </c>
      <c r="BN96" s="31">
        <f t="shared" si="166"/>
        <v>0</v>
      </c>
      <c r="BO96" s="31">
        <f t="shared" si="166"/>
        <v>0</v>
      </c>
      <c r="BP96" s="31">
        <f t="shared" si="166"/>
        <v>0</v>
      </c>
      <c r="BQ96" s="31">
        <f t="shared" si="166"/>
        <v>0</v>
      </c>
      <c r="BR96" s="31">
        <f t="shared" si="166"/>
        <v>0</v>
      </c>
      <c r="BS96" s="31">
        <f t="shared" si="166"/>
        <v>0</v>
      </c>
      <c r="BT96" s="31">
        <f t="shared" si="166"/>
        <v>0</v>
      </c>
      <c r="BU96" s="31">
        <f t="shared" ref="BU96:BV96" si="167">IF(BU105&gt;0,BU105,0)</f>
        <v>0</v>
      </c>
      <c r="BV96" s="31">
        <f t="shared" si="167"/>
        <v>0</v>
      </c>
    </row>
    <row r="97" spans="1:75" s="72" customFormat="1" x14ac:dyDescent="0.25">
      <c r="A97" s="79" t="s">
        <v>255</v>
      </c>
      <c r="B97" s="118" t="s">
        <v>256</v>
      </c>
      <c r="C97" s="119" t="s">
        <v>257</v>
      </c>
      <c r="D97" s="31">
        <f>D50*Paraméterek!$B31/365+D9*Paraméterek!$B32/365</f>
        <v>34.885479452054796</v>
      </c>
      <c r="E97" s="31">
        <f>(E50-D50)*Paraméterek!$B31/365+E9*Paraméterek!$B32/365</f>
        <v>41.110816438356167</v>
      </c>
      <c r="F97" s="31">
        <f>(F50-E50)*Paraméterek!$B31/365+F9*Paraméterek!$B32/365</f>
        <v>65.830218410958906</v>
      </c>
      <c r="G97" s="31">
        <f>(G50-F50)*Paraméterek!$B31/365+G9*Paraméterek!$B32/365</f>
        <v>546.71493196109589</v>
      </c>
      <c r="H97" s="31">
        <f>(H50-G50)*Paraméterek!$B31/365+H9*Paraméterek!$B32/365</f>
        <v>392.66908059804655</v>
      </c>
      <c r="I97" s="31">
        <f>(I50-H50)*Paraméterek!$B31/365+I9*Paraméterek!$B32/365</f>
        <v>405.06254146455149</v>
      </c>
      <c r="J97" s="31">
        <f>(J50-I50)*Paraméterek!$B31/365+J9*Paraméterek!$B32/365</f>
        <v>343.48436999747872</v>
      </c>
      <c r="K97" s="31">
        <f>(K50-J50)*Paraméterek!$B31/365+K9*Paraméterek!$B32/365</f>
        <v>389.78389582141347</v>
      </c>
      <c r="L97" s="31">
        <f>(L50-K50)*Paraméterek!$B31/365+L9*Paraméterek!$B32/365</f>
        <v>383.68716110804974</v>
      </c>
      <c r="M97" s="31">
        <f>(M50-L50)*Paraméterek!$B31/365+M9*Paraméterek!$B32/365</f>
        <v>386.83801646987598</v>
      </c>
      <c r="N97" s="31">
        <f>(N50-M50)*Paraméterek!$B31/365+N9*Paraméterek!$B32/365</f>
        <v>140.33236753884194</v>
      </c>
      <c r="O97" s="31">
        <f>O9*Paraméterek!$B32/365</f>
        <v>21.119534624202576</v>
      </c>
      <c r="P97" s="31">
        <f>P9*Paraméterek!$B32/365</f>
        <v>21.436327643565612</v>
      </c>
      <c r="Q97" s="31">
        <f>Q9*Paraméterek!$B32/365</f>
        <v>21.757872558219098</v>
      </c>
      <c r="R97" s="31">
        <f>R9*Paraméterek!$B32/365</f>
        <v>22.084240646592374</v>
      </c>
      <c r="S97" s="31">
        <f>S9*Paraméterek!$B32/365</f>
        <v>22.415504256291261</v>
      </c>
      <c r="T97" s="31">
        <f>T9*Paraméterek!$B32/365</f>
        <v>22.751736820135626</v>
      </c>
      <c r="U97" s="31">
        <f>U9*Paraméterek!$B32/365</f>
        <v>23.093012872437658</v>
      </c>
      <c r="V97" s="31">
        <f>V9*Paraméterek!$B32/365</f>
        <v>23.439408065524226</v>
      </c>
      <c r="W97" s="31">
        <f>W9*Paraméterek!$B32/365</f>
        <v>23.790999186507083</v>
      </c>
      <c r="X97" s="31">
        <f>X9*Paraméterek!$B32/365</f>
        <v>24.770540615759661</v>
      </c>
      <c r="Y97" s="31">
        <f>Y9*Paraméterek!$B32/365</f>
        <v>25.142098724996053</v>
      </c>
      <c r="Z97" s="31">
        <f>Z9*Paraméterek!$B32/365</f>
        <v>25.519230205870993</v>
      </c>
      <c r="AA97" s="31">
        <f>AA9*Paraméterek!$B32/365</f>
        <v>25.902018658959054</v>
      </c>
      <c r="AB97" s="31">
        <f>AB9*Paraméterek!$B32/365</f>
        <v>26.29054893884344</v>
      </c>
      <c r="AC97" s="31">
        <f>AC9*Paraméterek!$B32/365</f>
        <v>26.684907172926085</v>
      </c>
      <c r="AD97" s="31">
        <f>AD9*Paraméterek!$B32/365</f>
        <v>27.085180780519973</v>
      </c>
      <c r="AE97" s="31">
        <f>AE9*Paraméterek!$B32/365</f>
        <v>27.491458492227775</v>
      </c>
      <c r="AF97" s="31">
        <f>AF9*Paraméterek!$B32/365</f>
        <v>27.903830369611178</v>
      </c>
      <c r="AG97" s="31">
        <f>AG9*Paraméterek!$B32/365</f>
        <v>28.322387825155346</v>
      </c>
      <c r="AH97" s="31">
        <f>AH9*Paraméterek!$B32/365</f>
        <v>28.747223642532671</v>
      </c>
      <c r="AI97" s="31">
        <f>AI9*Paraméterek!$B32/365</f>
        <v>29.178431997170659</v>
      </c>
      <c r="AJ97" s="31">
        <f>AJ9*Paraméterek!$B32/365</f>
        <v>29.616108477128215</v>
      </c>
      <c r="AK97" s="31">
        <f>AK9*Paraméterek!$B32/365</f>
        <v>30.060350104285138</v>
      </c>
      <c r="AL97" s="31">
        <f>AL9*Paraméterek!$B32/365</f>
        <v>30.511255355849407</v>
      </c>
      <c r="AM97" s="31">
        <f>AM9*Paraméterek!$B32/365</f>
        <v>30.968924186187142</v>
      </c>
      <c r="AN97" s="31">
        <f>AN9*Paraméterek!$B32/365</f>
        <v>31.433458048979951</v>
      </c>
      <c r="AO97" s="31">
        <f>AO9*Paraméterek!$B32/365</f>
        <v>31.904959919714639</v>
      </c>
      <c r="AP97" s="31">
        <f>AP9*Paraméterek!$B32/365</f>
        <v>32.38353431851035</v>
      </c>
      <c r="AQ97" s="31">
        <f>AQ9*Paraméterek!$B32/365</f>
        <v>32.869287333288007</v>
      </c>
      <c r="AR97" s="31">
        <f>AR9*Paraméterek!$B32/365</f>
        <v>33.362326643287325</v>
      </c>
      <c r="AS97" s="31">
        <f>AS9*Paraméterek!$B32/365</f>
        <v>33.862761542936624</v>
      </c>
      <c r="AT97" s="31">
        <f>AT9*Paraméterek!$B32/365</f>
        <v>34.370702966080678</v>
      </c>
      <c r="AU97" s="31">
        <f>AU9*Paraméterek!$B32/365</f>
        <v>34.886263510571879</v>
      </c>
      <c r="AV97" s="31">
        <f>AV9*Paraméterek!$B32/365</f>
        <v>35.409557463230449</v>
      </c>
      <c r="AW97" s="31">
        <f>AW9*Paraméterek!$B32/365</f>
        <v>35.940700825178901</v>
      </c>
      <c r="AX97" s="31">
        <f>AX9*Paraméterek!$B32/365</f>
        <v>36.479811337556576</v>
      </c>
      <c r="AY97" s="31">
        <f>AY9*Paraméterek!$B32/365</f>
        <v>37.027008507619925</v>
      </c>
      <c r="AZ97" s="31">
        <f>AZ9*Paraméterek!$B32/365</f>
        <v>37.582413635234211</v>
      </c>
      <c r="BA97" s="31">
        <f>BA9*Paraméterek!$B32/365</f>
        <v>38.146149839762721</v>
      </c>
      <c r="BB97" s="31">
        <f>BB9*Paraméterek!$B32/365</f>
        <v>38.718342087359161</v>
      </c>
      <c r="BC97" s="31">
        <f>BC9*Paraméterek!$B32/365</f>
        <v>39.299117218669544</v>
      </c>
      <c r="BD97" s="31">
        <f>BD9*Paraméterek!$B32/365</f>
        <v>39.888603976949575</v>
      </c>
      <c r="BE97" s="31">
        <f>BE9*Paraméterek!$B32/365</f>
        <v>40.486933036603816</v>
      </c>
      <c r="BF97" s="31">
        <f>BF9*Paraméterek!$B32/365</f>
        <v>41.094237032152861</v>
      </c>
      <c r="BG97" s="31">
        <f>BG9*Paraméterek!$B32/365</f>
        <v>41.710650587635151</v>
      </c>
      <c r="BH97" s="31">
        <f>BH9*Paraméterek!$B32/365</f>
        <v>42.336310346449679</v>
      </c>
      <c r="BI97" s="31">
        <f>BI9*Paraméterek!$B32/365</f>
        <v>42.971355001646415</v>
      </c>
      <c r="BJ97" s="31">
        <f>BJ9*Paraméterek!$B32/365</f>
        <v>43.615925326671103</v>
      </c>
      <c r="BK97" s="31">
        <f>BK9*Paraméterek!$B32/365</f>
        <v>44.270164206571174</v>
      </c>
      <c r="BL97" s="31">
        <f>BL9*Paraméterek!$B32/365</f>
        <v>44.934216669669723</v>
      </c>
      <c r="BM97" s="31">
        <f>BM9*Paraméterek!$B32/365</f>
        <v>45.60822991971478</v>
      </c>
      <c r="BN97" s="31">
        <f>BN9*Paraméterek!$B32/365</f>
        <v>46.292353368510483</v>
      </c>
      <c r="BO97" s="31">
        <f>BO9*Paraméterek!$B32/365</f>
        <v>46.986738669038132</v>
      </c>
      <c r="BP97" s="31">
        <f>BP9*Paraméterek!$B32/365</f>
        <v>47.691539749073698</v>
      </c>
      <c r="BQ97" s="31">
        <f>BQ9*Paraméterek!$B32/365</f>
        <v>48.406912845309805</v>
      </c>
      <c r="BR97" s="31">
        <f>BR9*Paraméterek!$B32/365</f>
        <v>49.133016537989441</v>
      </c>
      <c r="BS97" s="31">
        <f>BS9*Paraméterek!$B32/365</f>
        <v>49.87001178605928</v>
      </c>
      <c r="BT97" s="31">
        <f>BT9*Paraméterek!$B32/365</f>
        <v>50.618061962850156</v>
      </c>
      <c r="BU97" s="31">
        <f>BU9*Paraméterek!$B32/365</f>
        <v>51.377332892292905</v>
      </c>
      <c r="BV97" s="31">
        <f>BV9*Paraméterek!$B32/365</f>
        <v>52.147992885677276</v>
      </c>
    </row>
    <row r="98" spans="1:75" s="72" customFormat="1" ht="15.75" thickBot="1" x14ac:dyDescent="0.3">
      <c r="A98" s="79" t="s">
        <v>258</v>
      </c>
      <c r="B98" s="118" t="s">
        <v>259</v>
      </c>
      <c r="C98" s="128" t="s">
        <v>260</v>
      </c>
      <c r="D98" s="129"/>
      <c r="E98" s="129"/>
      <c r="F98" s="129"/>
      <c r="G98" s="129"/>
      <c r="H98" s="129"/>
      <c r="I98" s="129"/>
      <c r="J98" s="129"/>
      <c r="K98" s="129"/>
      <c r="L98" s="129"/>
      <c r="M98" s="129"/>
      <c r="N98" s="129"/>
      <c r="O98" s="129">
        <f>O13*Paraméterek!$B33/12+(O9-O6)*Paraméterek!$B34/12</f>
        <v>14.844380241784858</v>
      </c>
      <c r="P98" s="129">
        <f>P13*Paraméterek!$B33/12+(P9-P6)*Paraméterek!$B34/12</f>
        <v>15.067045945411628</v>
      </c>
      <c r="Q98" s="129">
        <f>Q13*Paraméterek!$B33/12+(Q9-Q6)*Paraméterek!$B34/12</f>
        <v>15.2930516345928</v>
      </c>
      <c r="R98" s="129">
        <f>R13*Paraméterek!$B33/12+(R9-R6)*Paraméterek!$B34/12</f>
        <v>15.522447409111688</v>
      </c>
      <c r="S98" s="129">
        <f>S13*Paraméterek!$B33/12+(S9-S6)*Paraméterek!$B34/12</f>
        <v>15.755284120248366</v>
      </c>
      <c r="T98" s="129">
        <f>T13*Paraméterek!$B33/12+(T9-T6)*Paraméterek!$B34/12</f>
        <v>15.991613382052085</v>
      </c>
      <c r="U98" s="129">
        <f>U13*Paraméterek!$B33/12+(U9-U6)*Paraméterek!$B34/12</f>
        <v>16.231487582782865</v>
      </c>
      <c r="V98" s="129">
        <f>V13*Paraméterek!$B33/12+(V9-V6)*Paraméterek!$B34/12</f>
        <v>16.474959896524609</v>
      </c>
      <c r="W98" s="129">
        <f>W13*Paraméterek!$B33/12+(W9-W6)*Paraméterek!$B34/12</f>
        <v>16.722084294972476</v>
      </c>
      <c r="X98" s="129">
        <f>X13*Paraméterek!$B33/12+(X9-X6)*Paraméterek!$B34/12</f>
        <v>16.972915559397055</v>
      </c>
      <c r="Y98" s="129">
        <f>Y13*Paraméterek!$B33/12+(Y9-Y6)*Paraméterek!$B34/12</f>
        <v>17.22750929278801</v>
      </c>
      <c r="Z98" s="129">
        <f>Z13*Paraméterek!$B33/12+(Z9-Z6)*Paraméterek!$B34/12</f>
        <v>17.485921932179828</v>
      </c>
      <c r="AA98" s="129">
        <f>AA13*Paraméterek!$B33/12+(AA9-AA6)*Paraméterek!$B34/12</f>
        <v>17.748210761162525</v>
      </c>
      <c r="AB98" s="129">
        <f>AB13*Paraméterek!$B33/12+(AB9-AB6)*Paraméterek!$B34/12</f>
        <v>18.014433922579961</v>
      </c>
      <c r="AC98" s="129">
        <f>AC13*Paraméterek!$B33/12+(AC9-AC6)*Paraméterek!$B34/12</f>
        <v>18.284650431418658</v>
      </c>
      <c r="AD98" s="129">
        <f>AD13*Paraméterek!$B33/12+(AD9-AD6)*Paraméterek!$B34/12</f>
        <v>18.558920187889932</v>
      </c>
      <c r="AE98" s="129">
        <f>AE13*Paraméterek!$B33/12+(AE9-AE6)*Paraméterek!$B34/12</f>
        <v>18.837303990708286</v>
      </c>
      <c r="AF98" s="129">
        <f>AF13*Paraméterek!$B33/12+(AF9-AF6)*Paraméterek!$B34/12</f>
        <v>19.119863550568898</v>
      </c>
      <c r="AG98" s="129">
        <f>AG13*Paraméterek!$B33/12+(AG9-AG6)*Paraméterek!$B34/12</f>
        <v>19.406661503827436</v>
      </c>
      <c r="AH98" s="129">
        <f>AH13*Paraméterek!$B33/12+(AH9-AH6)*Paraméterek!$B34/12</f>
        <v>19.69776142638484</v>
      </c>
      <c r="AI98" s="129">
        <f>AI13*Paraméterek!$B33/12+(AI9-AI6)*Paraméterek!$B34/12</f>
        <v>19.993227847780613</v>
      </c>
      <c r="AJ98" s="129">
        <f>AJ13*Paraméterek!$B33/12+(AJ9-AJ6)*Paraméterek!$B34/12</f>
        <v>20.293126265497314</v>
      </c>
      <c r="AK98" s="129">
        <f>AK13*Paraméterek!$B33/12+(AK9-AK6)*Paraméterek!$B34/12</f>
        <v>20.597523159479774</v>
      </c>
      <c r="AL98" s="129">
        <f>AL13*Paraméterek!$B33/12+(AL9-AL6)*Paraméterek!$B34/12</f>
        <v>20.906486006871965</v>
      </c>
      <c r="AM98" s="129">
        <f>AM13*Paraméterek!$B33/12+(AM9-AM6)*Paraméterek!$B34/12</f>
        <v>21.220083296975048</v>
      </c>
      <c r="AN98" s="129">
        <f>AN13*Paraméterek!$B33/12+(AN9-AN6)*Paraméterek!$B34/12</f>
        <v>21.538384546429668</v>
      </c>
      <c r="AO98" s="129">
        <f>AO13*Paraméterek!$B33/12+(AO9-AO6)*Paraméterek!$B34/12</f>
        <v>21.861460314626111</v>
      </c>
      <c r="AP98" s="129">
        <f>AP13*Paraméterek!$B33/12+(AP9-AP6)*Paraméterek!$B34/12</f>
        <v>22.189382219345493</v>
      </c>
      <c r="AQ98" s="129">
        <f>AQ13*Paraméterek!$B33/12+(AQ9-AQ6)*Paraméterek!$B34/12</f>
        <v>22.522222952635676</v>
      </c>
      <c r="AR98" s="129">
        <f>AR13*Paraméterek!$B33/12+(AR9-AR6)*Paraméterek!$B34/12</f>
        <v>22.860056296925208</v>
      </c>
      <c r="AS98" s="129">
        <f>AS13*Paraméterek!$B33/12+(AS9-AS6)*Paraméterek!$B34/12</f>
        <v>23.202957141379084</v>
      </c>
      <c r="AT98" s="129">
        <f>AT13*Paraméterek!$B33/12+(AT9-AT6)*Paraméterek!$B34/12</f>
        <v>23.551001498499769</v>
      </c>
      <c r="AU98" s="129">
        <f>AU13*Paraméterek!$B33/12+(AU9-AU6)*Paraméterek!$B34/12</f>
        <v>23.904266520977263</v>
      </c>
      <c r="AV98" s="129">
        <f>AV13*Paraméterek!$B33/12+(AV9-AV6)*Paraméterek!$B34/12</f>
        <v>24.262830518791915</v>
      </c>
      <c r="AW98" s="129">
        <f>AW13*Paraméterek!$B33/12+(AW9-AW6)*Paraméterek!$B34/12</f>
        <v>24.626772976573793</v>
      </c>
      <c r="AX98" s="129">
        <f>AX13*Paraméterek!$B33/12+(AX9-AX6)*Paraméterek!$B34/12</f>
        <v>24.996174571222394</v>
      </c>
      <c r="AY98" s="129">
        <f>AY13*Paraméterek!$B33/12+(AY9-AY6)*Paraméterek!$B34/12</f>
        <v>25.371117189790724</v>
      </c>
      <c r="AZ98" s="129">
        <f>AZ13*Paraméterek!$B33/12+(AZ9-AZ6)*Paraméterek!$B34/12</f>
        <v>25.751683947637584</v>
      </c>
      <c r="BA98" s="129">
        <f>BA13*Paraméterek!$B33/12+(BA9-BA6)*Paraméterek!$B34/12</f>
        <v>26.137959206852141</v>
      </c>
      <c r="BB98" s="129">
        <f>BB13*Paraméterek!$B33/12+(BB9-BB6)*Paraméterek!$B34/12</f>
        <v>26.530028594954924</v>
      </c>
      <c r="BC98" s="129">
        <f>BC13*Paraméterek!$B33/12+(BC9-BC6)*Paraméterek!$B34/12</f>
        <v>26.927979023879246</v>
      </c>
      <c r="BD98" s="129">
        <f>BD13*Paraméterek!$B33/12+(BD9-BD6)*Paraméterek!$B34/12</f>
        <v>27.331898709237429</v>
      </c>
      <c r="BE98" s="129">
        <f>BE13*Paraméterek!$B33/12+(BE9-BE6)*Paraméterek!$B34/12</f>
        <v>27.741877189875982</v>
      </c>
      <c r="BF98" s="129">
        <f>BF13*Paraméterek!$B33/12+(BF9-BF6)*Paraméterek!$B34/12</f>
        <v>28.158005347724117</v>
      </c>
      <c r="BG98" s="129">
        <f>BG13*Paraméterek!$B33/12+(BG9-BG6)*Paraméterek!$B34/12</f>
        <v>28.58037542793998</v>
      </c>
      <c r="BH98" s="129">
        <f>BH13*Paraméterek!$B33/12+(BH9-BH6)*Paraméterek!$B34/12</f>
        <v>29.009081059359076</v>
      </c>
      <c r="BI98" s="129">
        <f>BI13*Paraméterek!$B33/12+(BI9-BI6)*Paraméterek!$B34/12</f>
        <v>29.444217275249457</v>
      </c>
      <c r="BJ98" s="129">
        <f>BJ13*Paraméterek!$B33/12+(BJ9-BJ6)*Paraméterek!$B34/12</f>
        <v>29.885880534378195</v>
      </c>
      <c r="BK98" s="129">
        <f>BK13*Paraméterek!$B33/12+(BK9-BK6)*Paraméterek!$B34/12</f>
        <v>30.334168742393864</v>
      </c>
      <c r="BL98" s="129">
        <f>BL13*Paraméterek!$B33/12+(BL9-BL6)*Paraméterek!$B34/12</f>
        <v>30.789181273529763</v>
      </c>
      <c r="BM98" s="129">
        <f>BM13*Paraméterek!$B33/12+(BM9-BM6)*Paraméterek!$B34/12</f>
        <v>31.251018992632716</v>
      </c>
      <c r="BN98" s="129">
        <f>BN13*Paraméterek!$B33/12+(BN9-BN6)*Paraméterek!$B34/12</f>
        <v>31.719784277522194</v>
      </c>
      <c r="BO98" s="129">
        <f>BO13*Paraméterek!$B33/12+(BO9-BO6)*Paraméterek!$B34/12</f>
        <v>32.195581041685024</v>
      </c>
      <c r="BP98" s="129">
        <f>BP13*Paraméterek!$B33/12+(BP9-BP6)*Paraméterek!$B34/12</f>
        <v>32.678514757310296</v>
      </c>
      <c r="BQ98" s="129">
        <f>BQ13*Paraméterek!$B33/12+(BQ9-BQ6)*Paraméterek!$B34/12</f>
        <v>33.168692478669954</v>
      </c>
      <c r="BR98" s="129">
        <f>BR13*Paraméterek!$B33/12+(BR9-BR6)*Paraméterek!$B34/12</f>
        <v>33.666222865849988</v>
      </c>
      <c r="BS98" s="129">
        <f>BS13*Paraméterek!$B33/12+(BS9-BS6)*Paraméterek!$B34/12</f>
        <v>34.171216208837734</v>
      </c>
      <c r="BT98" s="129">
        <f>BT13*Paraméterek!$B33/12+(BT9-BT6)*Paraméterek!$B34/12</f>
        <v>34.683784451970297</v>
      </c>
      <c r="BU98" s="129">
        <f>BU13*Paraméterek!$B33/12+(BU9-BU6)*Paraméterek!$B34/12</f>
        <v>35.204041218749843</v>
      </c>
      <c r="BV98" s="129">
        <f>BV13*Paraméterek!$B33/12+(BV9-BV6)*Paraméterek!$B34/12</f>
        <v>35.732101837031088</v>
      </c>
    </row>
    <row r="99" spans="1:75" s="72" customFormat="1" ht="15.75" hidden="1" thickBot="1" x14ac:dyDescent="0.3">
      <c r="A99" s="79" t="s">
        <v>261</v>
      </c>
      <c r="B99" s="108" t="s">
        <v>262</v>
      </c>
      <c r="C99" s="109"/>
      <c r="D99" s="82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/>
      <c r="AU99" s="81"/>
      <c r="AV99" s="81"/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/>
      <c r="BI99" s="81"/>
      <c r="BJ99" s="81"/>
      <c r="BK99" s="81"/>
      <c r="BL99" s="81"/>
      <c r="BM99" s="81"/>
      <c r="BN99" s="81"/>
      <c r="BO99" s="81"/>
      <c r="BP99" s="81"/>
      <c r="BQ99" s="81"/>
      <c r="BR99" s="81"/>
      <c r="BS99" s="81"/>
      <c r="BT99" s="81"/>
      <c r="BU99" s="81"/>
      <c r="BV99" s="81"/>
    </row>
    <row r="100" spans="1:75" s="72" customFormat="1" ht="15.75" hidden="1" thickBot="1" x14ac:dyDescent="0.3">
      <c r="A100" s="79" t="s">
        <v>263</v>
      </c>
      <c r="B100" s="108" t="s">
        <v>264</v>
      </c>
      <c r="C100" s="109"/>
      <c r="D100" s="130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  <c r="O100" s="129"/>
      <c r="P100" s="129"/>
      <c r="Q100" s="129"/>
      <c r="R100" s="129"/>
      <c r="S100" s="129"/>
      <c r="T100" s="129"/>
      <c r="U100" s="129"/>
      <c r="V100" s="129"/>
      <c r="W100" s="129"/>
      <c r="X100" s="129"/>
      <c r="Y100" s="129"/>
      <c r="Z100" s="129"/>
      <c r="AA100" s="129"/>
      <c r="AB100" s="129"/>
      <c r="AC100" s="129"/>
      <c r="AD100" s="129"/>
      <c r="AE100" s="129"/>
      <c r="AF100" s="129"/>
      <c r="AG100" s="129"/>
      <c r="AH100" s="129"/>
      <c r="AI100" s="129"/>
      <c r="AJ100" s="129"/>
      <c r="AK100" s="129"/>
      <c r="AL100" s="129"/>
      <c r="AM100" s="129"/>
      <c r="AN100" s="129"/>
      <c r="AO100" s="129"/>
      <c r="AP100" s="129"/>
      <c r="AQ100" s="129"/>
      <c r="AR100" s="129"/>
      <c r="AS100" s="129"/>
      <c r="AT100" s="129"/>
      <c r="AU100" s="12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</row>
    <row r="101" spans="1:75" s="72" customFormat="1" ht="15.75" thickBot="1" x14ac:dyDescent="0.3">
      <c r="A101" s="87" t="s">
        <v>265</v>
      </c>
      <c r="B101" s="111" t="s">
        <v>266</v>
      </c>
      <c r="C101" s="112" t="s">
        <v>267</v>
      </c>
      <c r="D101" s="46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45"/>
      <c r="BD101" s="45"/>
      <c r="BE101" s="45"/>
      <c r="BF101" s="45"/>
      <c r="BG101" s="45"/>
      <c r="BH101" s="45"/>
      <c r="BI101" s="45"/>
      <c r="BJ101" s="45"/>
      <c r="BK101" s="45"/>
      <c r="BL101" s="45"/>
      <c r="BM101" s="45"/>
      <c r="BN101" s="45"/>
      <c r="BO101" s="45"/>
      <c r="BP101" s="45"/>
      <c r="BQ101" s="45"/>
      <c r="BR101" s="45"/>
      <c r="BS101" s="45"/>
      <c r="BT101" s="45"/>
      <c r="BU101" s="45"/>
      <c r="BV101" s="45"/>
    </row>
    <row r="102" spans="1:75" s="72" customFormat="1" ht="29.25" customHeight="1" thickBot="1" x14ac:dyDescent="0.3">
      <c r="A102" s="96" t="s">
        <v>268</v>
      </c>
      <c r="B102" s="131" t="s">
        <v>269</v>
      </c>
      <c r="C102" s="132" t="s">
        <v>270</v>
      </c>
      <c r="D102" s="46">
        <f t="shared" ref="D102:AI102" si="168">SUM(D101,D89,D88,D83)</f>
        <v>124.99999999999994</v>
      </c>
      <c r="E102" s="45">
        <f t="shared" si="168"/>
        <v>274.99999999999989</v>
      </c>
      <c r="F102" s="45">
        <f t="shared" si="168"/>
        <v>525.00000000000023</v>
      </c>
      <c r="G102" s="45">
        <f t="shared" si="168"/>
        <v>3074.8820292424739</v>
      </c>
      <c r="H102" s="45">
        <f t="shared" si="168"/>
        <v>4330.7768971174783</v>
      </c>
      <c r="I102" s="45">
        <f t="shared" si="168"/>
        <v>5925</v>
      </c>
      <c r="J102" s="45">
        <f t="shared" si="168"/>
        <v>7300.0000000000009</v>
      </c>
      <c r="K102" s="45">
        <f t="shared" si="168"/>
        <v>8862.5000000000018</v>
      </c>
      <c r="L102" s="45">
        <f t="shared" si="168"/>
        <v>10399.999999999996</v>
      </c>
      <c r="M102" s="45">
        <f t="shared" si="168"/>
        <v>11950.000000000002</v>
      </c>
      <c r="N102" s="45">
        <f t="shared" si="168"/>
        <v>12580.45639142365</v>
      </c>
      <c r="O102" s="45">
        <f t="shared" si="168"/>
        <v>12247.852456184288</v>
      </c>
      <c r="P102" s="45">
        <f t="shared" si="168"/>
        <v>11832.684993027045</v>
      </c>
      <c r="Q102" s="45">
        <f t="shared" si="168"/>
        <v>11417.554767922462</v>
      </c>
      <c r="R102" s="45">
        <f t="shared" si="168"/>
        <v>11002.462339441288</v>
      </c>
      <c r="S102" s="45">
        <f t="shared" si="168"/>
        <v>10587.408274532894</v>
      </c>
      <c r="T102" s="45">
        <f t="shared" si="168"/>
        <v>10172.393148650894</v>
      </c>
      <c r="U102" s="45">
        <f t="shared" si="168"/>
        <v>9757.417545880664</v>
      </c>
      <c r="V102" s="45">
        <f t="shared" si="168"/>
        <v>9342.4820590688705</v>
      </c>
      <c r="W102" s="45">
        <f t="shared" si="168"/>
        <v>8942.9409491276583</v>
      </c>
      <c r="X102" s="45">
        <f t="shared" si="168"/>
        <v>8528.3178133645815</v>
      </c>
      <c r="Y102" s="45">
        <f t="shared" si="168"/>
        <v>8113.7400805650377</v>
      </c>
      <c r="Z102" s="45">
        <f t="shared" si="168"/>
        <v>7699.2084317735234</v>
      </c>
      <c r="AA102" s="45">
        <f t="shared" si="168"/>
        <v>7284.7235582501244</v>
      </c>
      <c r="AB102" s="45">
        <f t="shared" si="168"/>
        <v>6870.2861616238733</v>
      </c>
      <c r="AC102" s="45">
        <f t="shared" si="168"/>
        <v>6455.8969540482303</v>
      </c>
      <c r="AD102" s="45">
        <f t="shared" si="168"/>
        <v>6041.5566583589552</v>
      </c>
      <c r="AE102" s="45">
        <f t="shared" si="168"/>
        <v>5627.2660082343336</v>
      </c>
      <c r="AF102" s="45">
        <f t="shared" si="168"/>
        <v>5213.025748357848</v>
      </c>
      <c r="AG102" s="45">
        <f t="shared" si="168"/>
        <v>4798.8366345832255</v>
      </c>
      <c r="AH102" s="45">
        <f t="shared" si="168"/>
        <v>4384.699434101969</v>
      </c>
      <c r="AI102" s="45">
        <f t="shared" si="168"/>
        <v>3970.6149256134959</v>
      </c>
      <c r="AJ102" s="45">
        <f t="shared" ref="AJ102:BL102" si="169">SUM(AJ101,AJ89,AJ88,AJ83)</f>
        <v>3556.5838994977044</v>
      </c>
      <c r="AK102" s="45">
        <f t="shared" si="169"/>
        <v>3142.6071579901677</v>
      </c>
      <c r="AL102" s="45">
        <f t="shared" si="169"/>
        <v>2728.68551536002</v>
      </c>
      <c r="AM102" s="45">
        <f t="shared" si="169"/>
        <v>2314.8197980904229</v>
      </c>
      <c r="AN102" s="45">
        <f t="shared" si="169"/>
        <v>2236.3108450617801</v>
      </c>
      <c r="AO102" s="45">
        <f t="shared" si="169"/>
        <v>2157.8595077377063</v>
      </c>
      <c r="AP102" s="45">
        <f t="shared" si="169"/>
        <v>2426.8332529788049</v>
      </c>
      <c r="AQ102" s="45">
        <f t="shared" si="169"/>
        <v>3114.2009229321375</v>
      </c>
      <c r="AR102" s="45">
        <f t="shared" si="169"/>
        <v>5853.6158818400781</v>
      </c>
      <c r="AS102" s="45">
        <f t="shared" si="169"/>
        <v>5618.1735409213161</v>
      </c>
      <c r="AT102" s="45">
        <f t="shared" si="169"/>
        <v>5382.7932684794559</v>
      </c>
      <c r="AU102" s="45">
        <f t="shared" si="169"/>
        <v>5147.4759955416575</v>
      </c>
      <c r="AV102" s="45">
        <f t="shared" si="169"/>
        <v>4912.2226671004828</v>
      </c>
      <c r="AW102" s="45">
        <f t="shared" si="169"/>
        <v>4677.0342423233742</v>
      </c>
      <c r="AX102" s="45">
        <f t="shared" si="169"/>
        <v>4441.9116947652974</v>
      </c>
      <c r="AY102" s="45">
        <f t="shared" si="169"/>
        <v>4347.7304184020641</v>
      </c>
      <c r="AZ102" s="45">
        <f t="shared" si="169"/>
        <v>4476.0700383509866</v>
      </c>
      <c r="BA102" s="45">
        <f t="shared" si="169"/>
        <v>4609.3620487592843</v>
      </c>
      <c r="BB102" s="45">
        <f t="shared" si="169"/>
        <v>4747.6769034748149</v>
      </c>
      <c r="BC102" s="45">
        <f t="shared" si="169"/>
        <v>4891.0860872278336</v>
      </c>
      <c r="BD102" s="45">
        <f t="shared" si="169"/>
        <v>5039.6621309188331</v>
      </c>
      <c r="BE102" s="45">
        <f t="shared" si="169"/>
        <v>5193.4786271345174</v>
      </c>
      <c r="BF102" s="45">
        <f t="shared" si="169"/>
        <v>5352.6102458953101</v>
      </c>
      <c r="BG102" s="45">
        <f t="shared" si="169"/>
        <v>5517.1327506378857</v>
      </c>
      <c r="BH102" s="45">
        <f t="shared" si="169"/>
        <v>5687.1230144362189</v>
      </c>
      <c r="BI102" s="45">
        <f t="shared" si="169"/>
        <v>5862.6590364647309</v>
      </c>
      <c r="BJ102" s="45">
        <f t="shared" si="169"/>
        <v>6043.819958707164</v>
      </c>
      <c r="BK102" s="45">
        <f t="shared" si="169"/>
        <v>6230.68608291484</v>
      </c>
      <c r="BL102" s="45">
        <f t="shared" si="169"/>
        <v>6423.338887818064</v>
      </c>
      <c r="BM102" s="45">
        <f t="shared" ref="BM102:BS102" si="170">SUM(BM101,BM89,BM88,BM83)</f>
        <v>6635.232309481029</v>
      </c>
      <c r="BN102" s="45">
        <f t="shared" si="170"/>
        <v>6852.6122972140911</v>
      </c>
      <c r="BO102" s="45">
        <f t="shared" si="170"/>
        <v>7075.5608092809307</v>
      </c>
      <c r="BP102" s="45">
        <f t="shared" si="170"/>
        <v>7304.1610310173883</v>
      </c>
      <c r="BQ102" s="45">
        <f t="shared" si="170"/>
        <v>7538.4973932219764</v>
      </c>
      <c r="BR102" s="45">
        <f t="shared" si="170"/>
        <v>7804.1852430924591</v>
      </c>
      <c r="BS102" s="45">
        <f t="shared" si="170"/>
        <v>8074.8908907910327</v>
      </c>
      <c r="BT102" s="45">
        <f>SUM(BT101,BT89,BT88,BT83)</f>
        <v>8350.6965884918427</v>
      </c>
      <c r="BU102" s="45">
        <f t="shared" ref="BU102" si="171">SUM(BU101,BU89,BU88,BU83)</f>
        <v>8631.68586940981</v>
      </c>
      <c r="BV102" s="45">
        <f t="shared" ref="BV102" si="172">SUM(BV101,BV89,BV88,BV83)</f>
        <v>8919.3829940841752</v>
      </c>
    </row>
    <row r="103" spans="1:75" s="72" customFormat="1" x14ac:dyDescent="0.25"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</row>
    <row r="104" spans="1:75" s="134" customFormat="1" ht="12" x14ac:dyDescent="0.2">
      <c r="A104" s="133"/>
      <c r="B104" s="134" t="s">
        <v>271</v>
      </c>
      <c r="D104" s="135">
        <f t="shared" ref="D104:AI104" si="173">D80-D102</f>
        <v>0</v>
      </c>
      <c r="E104" s="135">
        <f t="shared" si="173"/>
        <v>0</v>
      </c>
      <c r="F104" s="135">
        <f t="shared" si="173"/>
        <v>0</v>
      </c>
      <c r="G104" s="135">
        <f t="shared" si="173"/>
        <v>0</v>
      </c>
      <c r="H104" s="135">
        <f t="shared" si="173"/>
        <v>0</v>
      </c>
      <c r="I104" s="135">
        <f t="shared" si="173"/>
        <v>0</v>
      </c>
      <c r="J104" s="135">
        <f t="shared" si="173"/>
        <v>0</v>
      </c>
      <c r="K104" s="135">
        <f t="shared" si="173"/>
        <v>0</v>
      </c>
      <c r="L104" s="135">
        <f t="shared" si="173"/>
        <v>0</v>
      </c>
      <c r="M104" s="135">
        <f t="shared" si="173"/>
        <v>0</v>
      </c>
      <c r="N104" s="135">
        <f t="shared" si="173"/>
        <v>0</v>
      </c>
      <c r="O104" s="135">
        <f t="shared" si="173"/>
        <v>0</v>
      </c>
      <c r="P104" s="135">
        <f t="shared" si="173"/>
        <v>0</v>
      </c>
      <c r="Q104" s="135">
        <f t="shared" si="173"/>
        <v>-1.4551915228366852E-11</v>
      </c>
      <c r="R104" s="135">
        <f t="shared" si="173"/>
        <v>0</v>
      </c>
      <c r="S104" s="135">
        <f t="shared" si="173"/>
        <v>0</v>
      </c>
      <c r="T104" s="135">
        <f t="shared" si="173"/>
        <v>0</v>
      </c>
      <c r="U104" s="135">
        <f t="shared" si="173"/>
        <v>0</v>
      </c>
      <c r="V104" s="135">
        <f t="shared" si="173"/>
        <v>0</v>
      </c>
      <c r="W104" s="135">
        <f t="shared" si="173"/>
        <v>0</v>
      </c>
      <c r="X104" s="135">
        <f t="shared" si="173"/>
        <v>0</v>
      </c>
      <c r="Y104" s="135">
        <f t="shared" si="173"/>
        <v>0</v>
      </c>
      <c r="Z104" s="135">
        <f t="shared" si="173"/>
        <v>0</v>
      </c>
      <c r="AA104" s="135">
        <f t="shared" si="173"/>
        <v>0</v>
      </c>
      <c r="AB104" s="135">
        <f t="shared" si="173"/>
        <v>0</v>
      </c>
      <c r="AC104" s="135">
        <f t="shared" si="173"/>
        <v>0</v>
      </c>
      <c r="AD104" s="135">
        <f t="shared" si="173"/>
        <v>0</v>
      </c>
      <c r="AE104" s="135">
        <f t="shared" si="173"/>
        <v>0</v>
      </c>
      <c r="AF104" s="135">
        <f t="shared" si="173"/>
        <v>0</v>
      </c>
      <c r="AG104" s="135">
        <f t="shared" si="173"/>
        <v>0</v>
      </c>
      <c r="AH104" s="135">
        <f t="shared" si="173"/>
        <v>0</v>
      </c>
      <c r="AI104" s="135">
        <f t="shared" si="173"/>
        <v>0</v>
      </c>
      <c r="AJ104" s="135">
        <f t="shared" ref="AJ104:BL104" si="174">AJ80-AJ102</f>
        <v>0</v>
      </c>
      <c r="AK104" s="135">
        <f t="shared" si="174"/>
        <v>0</v>
      </c>
      <c r="AL104" s="135">
        <f t="shared" si="174"/>
        <v>0</v>
      </c>
      <c r="AM104" s="135">
        <f t="shared" si="174"/>
        <v>0</v>
      </c>
      <c r="AN104" s="135">
        <f t="shared" si="174"/>
        <v>0</v>
      </c>
      <c r="AO104" s="135">
        <f t="shared" si="174"/>
        <v>0</v>
      </c>
      <c r="AP104" s="135">
        <f t="shared" si="174"/>
        <v>0</v>
      </c>
      <c r="AQ104" s="135">
        <f t="shared" si="174"/>
        <v>0</v>
      </c>
      <c r="AR104" s="135">
        <f t="shared" si="174"/>
        <v>0</v>
      </c>
      <c r="AS104" s="135">
        <f t="shared" si="174"/>
        <v>0</v>
      </c>
      <c r="AT104" s="135">
        <f t="shared" si="174"/>
        <v>0</v>
      </c>
      <c r="AU104" s="135">
        <f t="shared" si="174"/>
        <v>0</v>
      </c>
      <c r="AV104" s="135">
        <f t="shared" si="174"/>
        <v>0</v>
      </c>
      <c r="AW104" s="135">
        <f t="shared" si="174"/>
        <v>0</v>
      </c>
      <c r="AX104" s="135">
        <f t="shared" si="174"/>
        <v>0</v>
      </c>
      <c r="AY104" s="135">
        <f t="shared" si="174"/>
        <v>0</v>
      </c>
      <c r="AZ104" s="135">
        <f t="shared" si="174"/>
        <v>0</v>
      </c>
      <c r="BA104" s="135">
        <f t="shared" si="174"/>
        <v>0</v>
      </c>
      <c r="BB104" s="135">
        <f t="shared" si="174"/>
        <v>0</v>
      </c>
      <c r="BC104" s="135">
        <f t="shared" si="174"/>
        <v>0</v>
      </c>
      <c r="BD104" s="135">
        <f t="shared" si="174"/>
        <v>0</v>
      </c>
      <c r="BE104" s="135">
        <f t="shared" si="174"/>
        <v>0</v>
      </c>
      <c r="BF104" s="135">
        <f t="shared" si="174"/>
        <v>0</v>
      </c>
      <c r="BG104" s="135">
        <f t="shared" si="174"/>
        <v>0</v>
      </c>
      <c r="BH104" s="135">
        <f t="shared" si="174"/>
        <v>0</v>
      </c>
      <c r="BI104" s="135">
        <f t="shared" si="174"/>
        <v>0</v>
      </c>
      <c r="BJ104" s="135">
        <f t="shared" si="174"/>
        <v>0</v>
      </c>
      <c r="BK104" s="135">
        <f t="shared" si="174"/>
        <v>0</v>
      </c>
      <c r="BL104" s="135">
        <f t="shared" si="174"/>
        <v>0</v>
      </c>
      <c r="BM104" s="135">
        <f t="shared" ref="BM104:BS104" si="175">BM80-BM102</f>
        <v>0</v>
      </c>
      <c r="BN104" s="135">
        <f t="shared" si="175"/>
        <v>0</v>
      </c>
      <c r="BO104" s="135">
        <f t="shared" si="175"/>
        <v>0</v>
      </c>
      <c r="BP104" s="135">
        <f t="shared" si="175"/>
        <v>0</v>
      </c>
      <c r="BQ104" s="135">
        <f t="shared" si="175"/>
        <v>0</v>
      </c>
      <c r="BR104" s="135">
        <f t="shared" si="175"/>
        <v>0</v>
      </c>
      <c r="BS104" s="135">
        <f t="shared" si="175"/>
        <v>0</v>
      </c>
      <c r="BT104" s="135">
        <f>BT80-BT102</f>
        <v>0</v>
      </c>
      <c r="BU104" s="135">
        <f t="shared" ref="BU104:BV104" si="176">BU80-BU102</f>
        <v>0</v>
      </c>
      <c r="BV104" s="135">
        <f t="shared" si="176"/>
        <v>0</v>
      </c>
      <c r="BW104" s="135">
        <f>SUM(D104:BV104)</f>
        <v>-1.4551915228366852E-11</v>
      </c>
    </row>
    <row r="105" spans="1:75" s="136" customFormat="1" x14ac:dyDescent="0.25">
      <c r="B105" s="171" t="s">
        <v>384</v>
      </c>
      <c r="C105" s="171" t="s">
        <v>406</v>
      </c>
      <c r="D105" s="172">
        <v>20.856449552711741</v>
      </c>
      <c r="E105" s="172">
        <v>46.835948693262623</v>
      </c>
      <c r="F105" s="172">
        <v>60.307466482327669</v>
      </c>
      <c r="G105" s="172">
        <v>-349.882029242474</v>
      </c>
      <c r="H105" s="172">
        <v>-30.776897117477986</v>
      </c>
      <c r="I105" s="172">
        <v>189.68416196995838</v>
      </c>
      <c r="J105" s="172">
        <v>562.15651330252444</v>
      </c>
      <c r="K105" s="172">
        <v>901.13657191510947</v>
      </c>
      <c r="L105" s="172">
        <v>1393.7478402404106</v>
      </c>
      <c r="M105" s="172">
        <v>1998.0991527444064</v>
      </c>
      <c r="N105" s="172">
        <v>3093.3459272519094</v>
      </c>
      <c r="O105" s="172">
        <v>2807.0099357361378</v>
      </c>
      <c r="P105" s="172">
        <v>2726.5141530951541</v>
      </c>
      <c r="Q105" s="172">
        <v>2637.1940082487363</v>
      </c>
      <c r="R105" s="172">
        <v>2547.7826248941942</v>
      </c>
      <c r="S105" s="172">
        <v>2458.2786344539272</v>
      </c>
      <c r="T105" s="172">
        <v>2368.6806478216749</v>
      </c>
      <c r="U105" s="172">
        <v>2278.9872550545356</v>
      </c>
      <c r="V105" s="172">
        <v>2365.7886399673052</v>
      </c>
      <c r="W105" s="172">
        <v>2349.8276057084722</v>
      </c>
      <c r="X105" s="172">
        <v>2412.8029571080497</v>
      </c>
      <c r="Y105" s="172">
        <v>2468.3784253776998</v>
      </c>
      <c r="Z105" s="172">
        <v>2523.8361669757683</v>
      </c>
      <c r="AA105" s="172">
        <v>2579.1744160021417</v>
      </c>
      <c r="AB105" s="172">
        <v>2634.3913800682562</v>
      </c>
      <c r="AC105" s="172">
        <v>2771.8998361730073</v>
      </c>
      <c r="AD105" s="172">
        <v>2899.8501116659158</v>
      </c>
      <c r="AE105" s="172">
        <v>3027.6735620986615</v>
      </c>
      <c r="AF105" s="172">
        <v>3155.3682850953601</v>
      </c>
      <c r="AG105" s="172">
        <v>3282.9323497444716</v>
      </c>
      <c r="AH105" s="172">
        <v>3410.3637961707582</v>
      </c>
      <c r="AI105" s="172">
        <v>3542.2300645219557</v>
      </c>
      <c r="AJ105" s="172">
        <v>3417.8828828742994</v>
      </c>
      <c r="AK105" s="172">
        <v>2891.3442300887982</v>
      </c>
      <c r="AL105" s="172">
        <v>2316.3561859622846</v>
      </c>
      <c r="AM105" s="172">
        <v>1689.270645842364</v>
      </c>
      <c r="AN105" s="172">
        <v>1063.6871895465597</v>
      </c>
      <c r="AO105" s="172">
        <v>382.03864234747459</v>
      </c>
      <c r="AP105" s="172">
        <v>-347.36660262503278</v>
      </c>
      <c r="AQ105" s="172">
        <v>-1113.0677728230592</v>
      </c>
      <c r="AR105" s="172">
        <v>2228.4082624674811</v>
      </c>
      <c r="AS105" s="172">
        <v>1910.0358798638167</v>
      </c>
      <c r="AT105" s="172">
        <v>1585.1260211743804</v>
      </c>
      <c r="AU105" s="172">
        <v>1253.5566218593935</v>
      </c>
      <c r="AV105" s="172">
        <v>915.20345942403856</v>
      </c>
      <c r="AW105" s="172">
        <v>569.9401165945543</v>
      </c>
      <c r="AX105" s="172">
        <v>217.63794388130907</v>
      </c>
      <c r="AY105" s="172">
        <v>-140.87440581752708</v>
      </c>
      <c r="AZ105" s="172">
        <v>-504.20183958923309</v>
      </c>
      <c r="BA105" s="172">
        <v>-872.41277743696912</v>
      </c>
      <c r="BB105" s="172">
        <v>-1245.5766399128415</v>
      </c>
      <c r="BC105" s="172">
        <v>-1623.7638629519201</v>
      </c>
      <c r="BD105" s="172">
        <v>-2007.0459129275814</v>
      </c>
      <c r="BE105" s="172">
        <v>-2395.4953019315108</v>
      </c>
      <c r="BF105" s="172">
        <v>-2789.1856032816836</v>
      </c>
      <c r="BG105" s="172">
        <v>-3188.1914672617941</v>
      </c>
      <c r="BH105" s="172">
        <v>-3592.5886370955359</v>
      </c>
      <c r="BI105" s="172">
        <v>-4002.4539651593009</v>
      </c>
      <c r="BJ105" s="172">
        <v>-4417.865429436828</v>
      </c>
      <c r="BK105" s="172">
        <v>-4838.9021502194391</v>
      </c>
      <c r="BL105" s="172">
        <v>-5265.6444070555272</v>
      </c>
      <c r="BM105" s="172">
        <v>-5629.1949188396729</v>
      </c>
      <c r="BN105" s="172">
        <v>-5998.1483994550408</v>
      </c>
      <c r="BO105" s="172">
        <v>-6372.5855532067308</v>
      </c>
      <c r="BP105" s="172">
        <v>-6752.5882926626255</v>
      </c>
      <c r="BQ105" s="172">
        <v>-7138.2397567617536</v>
      </c>
      <c r="BR105" s="172">
        <v>-7397.9237420853342</v>
      </c>
      <c r="BS105" s="172">
        <v>-7662.5354672687999</v>
      </c>
      <c r="BT105" s="172">
        <v>-7932.1558336167764</v>
      </c>
      <c r="BU105" s="172">
        <v>-8206.867003211617</v>
      </c>
      <c r="BV105" s="172">
        <v>-8700.9528271028212</v>
      </c>
    </row>
    <row r="106" spans="1:75" x14ac:dyDescent="0.25"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</row>
    <row r="107" spans="1:75" x14ac:dyDescent="0.25">
      <c r="B107" s="12" t="s">
        <v>272</v>
      </c>
      <c r="C107" s="12" t="s">
        <v>272</v>
      </c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</row>
    <row r="108" spans="1:75" ht="15.75" thickBot="1" x14ac:dyDescent="0.3"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</row>
    <row r="109" spans="1:75" ht="15.75" thickBot="1" x14ac:dyDescent="0.3">
      <c r="A109" s="137"/>
      <c r="B109" s="138" t="s">
        <v>18</v>
      </c>
      <c r="C109" s="138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139"/>
      <c r="Q109" s="139"/>
      <c r="R109" s="139"/>
      <c r="S109" s="139"/>
      <c r="T109" s="139"/>
      <c r="U109" s="139"/>
      <c r="V109" s="139"/>
      <c r="W109" s="139"/>
      <c r="X109" s="139"/>
      <c r="Y109" s="139"/>
      <c r="Z109" s="139"/>
      <c r="AA109" s="139"/>
      <c r="AB109" s="139"/>
      <c r="AC109" s="139"/>
      <c r="AD109" s="139"/>
      <c r="AE109" s="139"/>
      <c r="AF109" s="139"/>
      <c r="AG109" s="139"/>
      <c r="AH109" s="139"/>
      <c r="AI109" s="139"/>
      <c r="AJ109" s="139"/>
      <c r="AK109" s="139"/>
      <c r="AL109" s="139"/>
      <c r="AM109" s="139"/>
      <c r="AN109" s="139"/>
      <c r="AO109" s="139"/>
      <c r="AP109" s="139"/>
      <c r="AQ109" s="139"/>
      <c r="AR109" s="139"/>
      <c r="AS109" s="139"/>
      <c r="AT109" s="139"/>
      <c r="AU109" s="139"/>
      <c r="AV109" s="139"/>
      <c r="AW109" s="139"/>
      <c r="AX109" s="139"/>
      <c r="AY109" s="139"/>
      <c r="AZ109" s="139"/>
      <c r="BA109" s="139"/>
      <c r="BB109" s="139"/>
      <c r="BC109" s="139"/>
      <c r="BD109" s="139"/>
      <c r="BE109" s="139"/>
      <c r="BF109" s="139"/>
      <c r="BG109" s="139"/>
      <c r="BH109" s="139"/>
      <c r="BI109" s="139"/>
      <c r="BJ109" s="139"/>
      <c r="BK109" s="139"/>
      <c r="BL109" s="139"/>
      <c r="BM109" s="139"/>
      <c r="BN109" s="139"/>
      <c r="BO109" s="139"/>
      <c r="BP109" s="139"/>
      <c r="BQ109" s="139"/>
      <c r="BR109" s="139"/>
      <c r="BS109" s="139"/>
      <c r="BT109" s="139"/>
      <c r="BU109" s="139"/>
      <c r="BV109" s="139"/>
    </row>
    <row r="110" spans="1:75" x14ac:dyDescent="0.25">
      <c r="A110" s="140"/>
      <c r="B110" s="141" t="s">
        <v>65</v>
      </c>
      <c r="C110" s="141" t="s">
        <v>66</v>
      </c>
      <c r="D110" s="18">
        <f t="shared" ref="D110:U110" si="177">+D17</f>
        <v>-52.098413040549637</v>
      </c>
      <c r="E110" s="18">
        <f t="shared" si="177"/>
        <v>-52.879889236157879</v>
      </c>
      <c r="F110" s="18">
        <f t="shared" si="177"/>
        <v>-53.673087574700247</v>
      </c>
      <c r="G110" s="18">
        <f t="shared" si="177"/>
        <v>-54.478183888320743</v>
      </c>
      <c r="H110" s="18">
        <f t="shared" si="177"/>
        <v>-55.295356646645551</v>
      </c>
      <c r="I110" s="18">
        <f t="shared" si="177"/>
        <v>-56.124786996345222</v>
      </c>
      <c r="J110" s="18">
        <f t="shared" si="177"/>
        <v>-56.9666588012904</v>
      </c>
      <c r="K110" s="18">
        <f t="shared" si="177"/>
        <v>-57.821158683309747</v>
      </c>
      <c r="L110" s="18">
        <f t="shared" si="177"/>
        <v>-70.667206392709218</v>
      </c>
      <c r="M110" s="18">
        <f t="shared" si="177"/>
        <v>-94.524235646263122</v>
      </c>
      <c r="N110" s="18">
        <f t="shared" si="177"/>
        <v>-134.50705997267076</v>
      </c>
      <c r="O110" s="18">
        <f t="shared" si="177"/>
        <v>79.439400441053039</v>
      </c>
      <c r="P110" s="18">
        <f t="shared" si="177"/>
        <v>86.89574144766965</v>
      </c>
      <c r="Q110" s="18">
        <f t="shared" si="177"/>
        <v>94.463927569383884</v>
      </c>
      <c r="R110" s="18">
        <f t="shared" si="177"/>
        <v>102.1456364829254</v>
      </c>
      <c r="S110" s="18">
        <f t="shared" si="177"/>
        <v>109.94257103016804</v>
      </c>
      <c r="T110" s="18">
        <f t="shared" si="177"/>
        <v>117.85645959562154</v>
      </c>
      <c r="U110" s="18">
        <f t="shared" si="177"/>
        <v>125.88905648955469</v>
      </c>
      <c r="V110" s="18">
        <f t="shared" ref="V110:Z110" si="178">+V17</f>
        <v>134.04214233689891</v>
      </c>
      <c r="W110" s="18">
        <f t="shared" si="178"/>
        <v>224.58646839438316</v>
      </c>
      <c r="X110" s="18">
        <f t="shared" si="178"/>
        <v>226.79563665001797</v>
      </c>
      <c r="Y110" s="18">
        <f t="shared" si="178"/>
        <v>236.46232119976739</v>
      </c>
      <c r="Z110" s="18">
        <f t="shared" si="178"/>
        <v>246.27400601776492</v>
      </c>
      <c r="AA110" s="18">
        <f t="shared" ref="AA110:BL110" si="179">+AA17</f>
        <v>256.23286610802995</v>
      </c>
      <c r="AB110" s="18">
        <f t="shared" si="179"/>
        <v>266.34110909965136</v>
      </c>
      <c r="AC110" s="18">
        <f t="shared" si="179"/>
        <v>276.60097573614564</v>
      </c>
      <c r="AD110" s="18">
        <f t="shared" si="179"/>
        <v>287.0147403721877</v>
      </c>
      <c r="AE110" s="18">
        <f t="shared" si="179"/>
        <v>297.58471147777072</v>
      </c>
      <c r="AF110" s="18">
        <f t="shared" si="179"/>
        <v>308.31323214993699</v>
      </c>
      <c r="AG110" s="18">
        <f t="shared" si="179"/>
        <v>319.20268063218634</v>
      </c>
      <c r="AH110" s="18">
        <f t="shared" si="179"/>
        <v>330.2554708416684</v>
      </c>
      <c r="AI110" s="18">
        <f t="shared" si="179"/>
        <v>341.47405290429384</v>
      </c>
      <c r="AJ110" s="18">
        <f t="shared" si="179"/>
        <v>352.860913697858</v>
      </c>
      <c r="AK110" s="18">
        <f t="shared" si="179"/>
        <v>364.41857740332574</v>
      </c>
      <c r="AL110" s="18">
        <f t="shared" si="179"/>
        <v>376.14960606437535</v>
      </c>
      <c r="AM110" s="18">
        <f t="shared" si="179"/>
        <v>388.05660015534409</v>
      </c>
      <c r="AN110" s="18">
        <f t="shared" si="179"/>
        <v>735.44219915767098</v>
      </c>
      <c r="AO110" s="18">
        <f t="shared" si="179"/>
        <v>747.70908214503584</v>
      </c>
      <c r="AP110" s="18">
        <f t="shared" si="179"/>
        <v>760.15996837721104</v>
      </c>
      <c r="AQ110" s="18">
        <f t="shared" si="179"/>
        <v>772.79761790286921</v>
      </c>
      <c r="AR110" s="18">
        <f t="shared" si="179"/>
        <v>785.62483217141221</v>
      </c>
      <c r="AS110" s="18">
        <f t="shared" si="179"/>
        <v>641.41421527480873</v>
      </c>
      <c r="AT110" s="18">
        <f t="shared" si="179"/>
        <v>654.62913209461806</v>
      </c>
      <c r="AU110" s="18">
        <f t="shared" si="179"/>
        <v>668.04227266672535</v>
      </c>
      <c r="AV110" s="18">
        <f t="shared" si="179"/>
        <v>681.65661034741379</v>
      </c>
      <c r="AW110" s="18">
        <f t="shared" si="179"/>
        <v>695.47516309331229</v>
      </c>
      <c r="AX110" s="18">
        <f t="shared" si="179"/>
        <v>709.50099413039925</v>
      </c>
      <c r="AY110" s="18">
        <f t="shared" si="179"/>
        <v>723.7372126330431</v>
      </c>
      <c r="AZ110" s="18">
        <f t="shared" si="179"/>
        <v>738.18697441322627</v>
      </c>
      <c r="BA110" s="18">
        <f t="shared" si="179"/>
        <v>752.85348262011178</v>
      </c>
      <c r="BB110" s="18">
        <f t="shared" si="179"/>
        <v>767.73998845010078</v>
      </c>
      <c r="BC110" s="18">
        <f t="shared" si="179"/>
        <v>782.84979186754015</v>
      </c>
      <c r="BD110" s="18">
        <f t="shared" si="179"/>
        <v>798.18624233624064</v>
      </c>
      <c r="BE110" s="18">
        <f t="shared" si="179"/>
        <v>813.75273956197111</v>
      </c>
      <c r="BF110" s="18">
        <f t="shared" si="179"/>
        <v>829.55273424608856</v>
      </c>
      <c r="BG110" s="18">
        <f t="shared" si="179"/>
        <v>845.5897288504674</v>
      </c>
      <c r="BH110" s="18">
        <f t="shared" si="179"/>
        <v>861.86727837391231</v>
      </c>
      <c r="BI110" s="18">
        <f t="shared" si="179"/>
        <v>878.38899114020808</v>
      </c>
      <c r="BJ110" s="18">
        <f t="shared" si="179"/>
        <v>895.15852959799884</v>
      </c>
      <c r="BK110" s="18">
        <f t="shared" si="179"/>
        <v>912.17961113265596</v>
      </c>
      <c r="BL110" s="18">
        <f t="shared" si="179"/>
        <v>929.4560088903329</v>
      </c>
      <c r="BM110" s="18">
        <f t="shared" ref="BM110:BS110" si="180">+BM17</f>
        <v>1029.3415526143731</v>
      </c>
      <c r="BN110" s="18">
        <f t="shared" si="180"/>
        <v>1047.1401294942784</v>
      </c>
      <c r="BO110" s="18">
        <f t="shared" si="180"/>
        <v>1065.2056850273805</v>
      </c>
      <c r="BP110" s="18">
        <f t="shared" si="180"/>
        <v>1083.5422238934789</v>
      </c>
      <c r="BQ110" s="18">
        <f t="shared" si="180"/>
        <v>1102.15381084257</v>
      </c>
      <c r="BR110" s="18">
        <f t="shared" si="180"/>
        <v>1278.2748109750694</v>
      </c>
      <c r="BS110" s="18">
        <f t="shared" si="180"/>
        <v>1297.4489331396953</v>
      </c>
      <c r="BT110" s="18">
        <f>+BT17</f>
        <v>1316.9106671367904</v>
      </c>
      <c r="BU110" s="18">
        <f t="shared" ref="BU110:BV110" si="181">+BU17</f>
        <v>1336.664327143842</v>
      </c>
      <c r="BV110" s="18">
        <f t="shared" si="181"/>
        <v>1356.7142920509991</v>
      </c>
    </row>
    <row r="111" spans="1:75" x14ac:dyDescent="0.25">
      <c r="A111" s="142" t="s">
        <v>273</v>
      </c>
      <c r="B111" s="141" t="s">
        <v>274</v>
      </c>
      <c r="C111" s="141" t="s">
        <v>275</v>
      </c>
      <c r="D111" s="18">
        <f>D35*-D110</f>
        <v>0</v>
      </c>
      <c r="E111" s="18">
        <f t="shared" ref="E111:M111" si="182">E35*-E110</f>
        <v>0</v>
      </c>
      <c r="F111" s="18">
        <f t="shared" si="182"/>
        <v>0</v>
      </c>
      <c r="G111" s="18">
        <f t="shared" si="182"/>
        <v>0</v>
      </c>
      <c r="H111" s="18">
        <f t="shared" si="182"/>
        <v>0</v>
      </c>
      <c r="I111" s="18">
        <f t="shared" si="182"/>
        <v>0</v>
      </c>
      <c r="J111" s="18">
        <f t="shared" si="182"/>
        <v>0</v>
      </c>
      <c r="K111" s="18">
        <f t="shared" si="182"/>
        <v>0</v>
      </c>
      <c r="L111" s="18">
        <f t="shared" si="182"/>
        <v>0</v>
      </c>
      <c r="M111" s="18">
        <f t="shared" si="182"/>
        <v>0</v>
      </c>
      <c r="N111" s="18">
        <f t="shared" ref="N111" si="183">N35*-N110</f>
        <v>0</v>
      </c>
      <c r="O111" s="18">
        <f t="shared" ref="O111" si="184">O35*-O110</f>
        <v>0</v>
      </c>
      <c r="P111" s="18">
        <f t="shared" ref="P111" si="185">P35*-P110</f>
        <v>0</v>
      </c>
      <c r="Q111" s="18">
        <f t="shared" ref="Q111" si="186">Q35*-Q110</f>
        <v>0</v>
      </c>
      <c r="R111" s="18">
        <f t="shared" ref="R111" si="187">R35*-R110</f>
        <v>0</v>
      </c>
      <c r="S111" s="18">
        <f t="shared" ref="S111" si="188">S35*-S110</f>
        <v>0</v>
      </c>
      <c r="T111" s="18">
        <f t="shared" ref="T111" si="189">T35*-T110</f>
        <v>0</v>
      </c>
      <c r="U111" s="18">
        <f t="shared" ref="U111:V111" si="190">U35*-U110</f>
        <v>0</v>
      </c>
      <c r="V111" s="18">
        <f t="shared" si="190"/>
        <v>0</v>
      </c>
      <c r="W111" s="18">
        <f t="shared" ref="W111" si="191">W35*-W110</f>
        <v>0</v>
      </c>
      <c r="X111" s="18">
        <f t="shared" ref="X111:Z111" si="192">X35*-X110</f>
        <v>0</v>
      </c>
      <c r="Y111" s="18">
        <f t="shared" si="192"/>
        <v>0</v>
      </c>
      <c r="Z111" s="18">
        <f t="shared" si="192"/>
        <v>0</v>
      </c>
      <c r="AA111" s="18">
        <f t="shared" ref="AA111" si="193">AA35*-AA110</f>
        <v>0</v>
      </c>
      <c r="AB111" s="18">
        <f t="shared" ref="AB111" si="194">AB35*-AB110</f>
        <v>0</v>
      </c>
      <c r="AC111" s="18">
        <f t="shared" ref="AC111" si="195">AC35*-AC110</f>
        <v>0</v>
      </c>
      <c r="AD111" s="18">
        <f t="shared" ref="AD111" si="196">AD35*-AD110</f>
        <v>0</v>
      </c>
      <c r="AE111" s="18">
        <f t="shared" ref="AE111" si="197">AE35*-AE110</f>
        <v>0</v>
      </c>
      <c r="AF111" s="18">
        <f t="shared" ref="AF111" si="198">AF35*-AF110</f>
        <v>0</v>
      </c>
      <c r="AG111" s="18">
        <f t="shared" ref="AG111" si="199">AG35*-AG110</f>
        <v>0</v>
      </c>
      <c r="AH111" s="18">
        <f t="shared" ref="AH111" si="200">AH35*-AH110</f>
        <v>0</v>
      </c>
      <c r="AI111" s="18">
        <f t="shared" ref="AI111" si="201">AI35*-AI110</f>
        <v>-54.635848464687015</v>
      </c>
      <c r="AJ111" s="18">
        <f t="shared" ref="AJ111" si="202">AJ35*-AJ110</f>
        <v>-56.457746191657279</v>
      </c>
      <c r="AK111" s="18">
        <f t="shared" ref="AK111" si="203">AK35*-AK110</f>
        <v>-58.306972384532116</v>
      </c>
      <c r="AL111" s="18">
        <f t="shared" ref="AL111" si="204">AL35*-AL110</f>
        <v>-60.18393697030006</v>
      </c>
      <c r="AM111" s="18">
        <f t="shared" ref="AM111" si="205">AM35*-AM110</f>
        <v>-62.089056024855054</v>
      </c>
      <c r="AN111" s="18">
        <f t="shared" ref="AN111" si="206">AN35*-AN110</f>
        <v>-117.67075186522736</v>
      </c>
      <c r="AO111" s="18">
        <f t="shared" ref="AO111" si="207">AO35*-AO110</f>
        <v>-119.63345314320574</v>
      </c>
      <c r="AP111" s="18">
        <f t="shared" ref="AP111" si="208">AP35*-AP110</f>
        <v>-121.62559494035376</v>
      </c>
      <c r="AQ111" s="18">
        <f t="shared" ref="AQ111" si="209">AQ35*-AQ110</f>
        <v>-123.64761886445909</v>
      </c>
      <c r="AR111" s="18">
        <f t="shared" ref="AR111" si="210">AR35*-AR110</f>
        <v>-125.69997314742595</v>
      </c>
      <c r="AS111" s="18">
        <f t="shared" ref="AS111" si="211">AS35*-AS110</f>
        <v>-102.62627444396939</v>
      </c>
      <c r="AT111" s="18">
        <f t="shared" ref="AT111" si="212">AT35*-AT110</f>
        <v>-104.74066113513889</v>
      </c>
      <c r="AU111" s="18">
        <f t="shared" ref="AU111" si="213">AU35*-AU110</f>
        <v>-106.88676362667606</v>
      </c>
      <c r="AV111" s="18">
        <f t="shared" ref="AV111" si="214">AV35*-AV110</f>
        <v>-109.0650576555862</v>
      </c>
      <c r="AW111" s="18">
        <f t="shared" ref="AW111" si="215">AW35*-AW110</f>
        <v>-111.27602609492997</v>
      </c>
      <c r="AX111" s="18">
        <f t="shared" ref="AX111" si="216">AX35*-AX110</f>
        <v>-113.52015906086388</v>
      </c>
      <c r="AY111" s="18">
        <f t="shared" ref="AY111" si="217">AY35*-AY110</f>
        <v>-115.7979540212869</v>
      </c>
      <c r="AZ111" s="18">
        <f t="shared" ref="AZ111" si="218">AZ35*-AZ110</f>
        <v>-118.1099159061162</v>
      </c>
      <c r="BA111" s="18">
        <f t="shared" ref="BA111" si="219">BA35*-BA110</f>
        <v>-120.45655721921788</v>
      </c>
      <c r="BB111" s="18">
        <f t="shared" ref="BB111" si="220">BB35*-BB110</f>
        <v>-122.83839815201613</v>
      </c>
      <c r="BC111" s="18">
        <f t="shared" ref="BC111" si="221">BC35*-BC110</f>
        <v>-125.25596669880643</v>
      </c>
      <c r="BD111" s="18">
        <f t="shared" ref="BD111" si="222">BD35*-BD110</f>
        <v>-127.70979877379851</v>
      </c>
      <c r="BE111" s="18">
        <f t="shared" ref="BE111" si="223">BE35*-BE110</f>
        <v>-130.20043832991539</v>
      </c>
      <c r="BF111" s="18">
        <f t="shared" ref="BF111" si="224">BF35*-BF110</f>
        <v>-132.72843747937418</v>
      </c>
      <c r="BG111" s="18">
        <f t="shared" ref="BG111" si="225">BG35*-BG110</f>
        <v>-135.29435661607479</v>
      </c>
      <c r="BH111" s="18">
        <f t="shared" ref="BH111" si="226">BH35*-BH110</f>
        <v>-137.89876453982598</v>
      </c>
      <c r="BI111" s="18">
        <f t="shared" ref="BI111" si="227">BI35*-BI110</f>
        <v>-140.5422385824333</v>
      </c>
      <c r="BJ111" s="18">
        <f t="shared" ref="BJ111" si="228">BJ35*-BJ110</f>
        <v>-143.22536473567982</v>
      </c>
      <c r="BK111" s="18">
        <f t="shared" ref="BK111" si="229">BK35*-BK110</f>
        <v>-145.94873778122496</v>
      </c>
      <c r="BL111" s="18">
        <f t="shared" ref="BL111" si="230">BL35*-BL110</f>
        <v>-148.71296142245328</v>
      </c>
      <c r="BM111" s="18">
        <f t="shared" ref="BM111" si="231">BM35*-BM110</f>
        <v>-164.69464841829969</v>
      </c>
      <c r="BN111" s="18">
        <f t="shared" ref="BN111" si="232">BN35*-BN110</f>
        <v>-167.54242071908456</v>
      </c>
      <c r="BO111" s="18">
        <f t="shared" ref="BO111" si="233">BO35*-BO110</f>
        <v>-170.43290960438088</v>
      </c>
      <c r="BP111" s="18">
        <f t="shared" ref="BP111" si="234">BP35*-BP110</f>
        <v>-173.36675582295663</v>
      </c>
      <c r="BQ111" s="18">
        <f t="shared" ref="BQ111" si="235">BQ35*-BQ110</f>
        <v>-176.3446097348112</v>
      </c>
      <c r="BR111" s="18">
        <f t="shared" ref="BR111" si="236">BR35*-BR110</f>
        <v>-204.5239697560111</v>
      </c>
      <c r="BS111" s="18">
        <f t="shared" ref="BS111" si="237">BS35*-BS110</f>
        <v>-207.5918293023513</v>
      </c>
      <c r="BT111" s="18">
        <f t="shared" ref="BT111" si="238">BT35*-BT110</f>
        <v>-210.70570674188647</v>
      </c>
      <c r="BU111" s="18">
        <f t="shared" ref="BU111" si="239">BU35*-BU110</f>
        <v>-213.86629234301472</v>
      </c>
      <c r="BV111" s="18">
        <f t="shared" ref="BV111" si="240">BV35*-BV110</f>
        <v>-217.0742867281599</v>
      </c>
    </row>
    <row r="112" spans="1:75" x14ac:dyDescent="0.25">
      <c r="A112" s="142" t="s">
        <v>276</v>
      </c>
      <c r="B112" s="141" t="s">
        <v>57</v>
      </c>
      <c r="C112" s="141" t="s">
        <v>58</v>
      </c>
      <c r="D112" s="18">
        <f t="shared" ref="D112:U112" si="241">+D14</f>
        <v>0</v>
      </c>
      <c r="E112" s="18">
        <f t="shared" si="241"/>
        <v>0</v>
      </c>
      <c r="F112" s="18">
        <f t="shared" si="241"/>
        <v>0</v>
      </c>
      <c r="G112" s="18">
        <f t="shared" si="241"/>
        <v>0</v>
      </c>
      <c r="H112" s="18">
        <f t="shared" si="241"/>
        <v>0</v>
      </c>
      <c r="I112" s="18">
        <f t="shared" si="241"/>
        <v>0</v>
      </c>
      <c r="J112" s="18">
        <f t="shared" si="241"/>
        <v>0</v>
      </c>
      <c r="K112" s="18">
        <f t="shared" si="241"/>
        <v>0</v>
      </c>
      <c r="L112" s="18">
        <f t="shared" si="241"/>
        <v>0</v>
      </c>
      <c r="M112" s="18">
        <f t="shared" si="241"/>
        <v>0</v>
      </c>
      <c r="N112" s="18">
        <f t="shared" si="241"/>
        <v>0</v>
      </c>
      <c r="O112" s="18">
        <f t="shared" si="241"/>
        <v>417.65000000000055</v>
      </c>
      <c r="P112" s="18">
        <f t="shared" si="241"/>
        <v>417.64999999999964</v>
      </c>
      <c r="Q112" s="18">
        <f t="shared" si="241"/>
        <v>417.65000000000055</v>
      </c>
      <c r="R112" s="18">
        <f t="shared" si="241"/>
        <v>417.64999999999964</v>
      </c>
      <c r="S112" s="18">
        <f t="shared" si="241"/>
        <v>417.65000000000055</v>
      </c>
      <c r="T112" s="18">
        <f t="shared" si="241"/>
        <v>417.64999999999964</v>
      </c>
      <c r="U112" s="18">
        <f t="shared" si="241"/>
        <v>417.65000000000055</v>
      </c>
      <c r="V112" s="18">
        <f t="shared" ref="V112:Z112" si="242">+V14</f>
        <v>417.64999999999964</v>
      </c>
      <c r="W112" s="18">
        <f t="shared" si="242"/>
        <v>417.65000000000055</v>
      </c>
      <c r="X112" s="18">
        <f t="shared" si="242"/>
        <v>417.64999999999964</v>
      </c>
      <c r="Y112" s="18">
        <f t="shared" si="242"/>
        <v>417.65000000000055</v>
      </c>
      <c r="Z112" s="18">
        <f t="shared" si="242"/>
        <v>417.64999999999964</v>
      </c>
      <c r="AA112" s="18">
        <f t="shared" ref="AA112:BL112" si="243">+AA14</f>
        <v>417.65000000000055</v>
      </c>
      <c r="AB112" s="18">
        <f t="shared" si="243"/>
        <v>417.64999999999964</v>
      </c>
      <c r="AC112" s="18">
        <f t="shared" si="243"/>
        <v>417.65000000000009</v>
      </c>
      <c r="AD112" s="18">
        <f t="shared" si="243"/>
        <v>417.65000000000009</v>
      </c>
      <c r="AE112" s="18">
        <f t="shared" si="243"/>
        <v>417.65000000000009</v>
      </c>
      <c r="AF112" s="18">
        <f t="shared" si="243"/>
        <v>417.65000000000009</v>
      </c>
      <c r="AG112" s="18">
        <f t="shared" si="243"/>
        <v>417.64999999999986</v>
      </c>
      <c r="AH112" s="18">
        <f t="shared" si="243"/>
        <v>417.65000000000009</v>
      </c>
      <c r="AI112" s="18">
        <f t="shared" si="243"/>
        <v>417.64999999999986</v>
      </c>
      <c r="AJ112" s="18">
        <f t="shared" si="243"/>
        <v>417.64999999999986</v>
      </c>
      <c r="AK112" s="18">
        <f t="shared" si="243"/>
        <v>417.64999999999986</v>
      </c>
      <c r="AL112" s="18">
        <f t="shared" si="243"/>
        <v>417.64999999999992</v>
      </c>
      <c r="AM112" s="18">
        <f t="shared" si="243"/>
        <v>417.64999999999685</v>
      </c>
      <c r="AN112" s="18">
        <f t="shared" si="243"/>
        <v>82.349999999999909</v>
      </c>
      <c r="AO112" s="18">
        <f t="shared" si="243"/>
        <v>82.349999999999909</v>
      </c>
      <c r="AP112" s="18">
        <f t="shared" si="243"/>
        <v>82.349999999999909</v>
      </c>
      <c r="AQ112" s="18">
        <f t="shared" si="243"/>
        <v>82.349999999999909</v>
      </c>
      <c r="AR112" s="18">
        <f t="shared" si="243"/>
        <v>82.349999999999909</v>
      </c>
      <c r="AS112" s="18">
        <f t="shared" si="243"/>
        <v>239.5802393791746</v>
      </c>
      <c r="AT112" s="18">
        <f t="shared" si="243"/>
        <v>239.5802393791746</v>
      </c>
      <c r="AU112" s="18">
        <f t="shared" si="243"/>
        <v>239.5802393791746</v>
      </c>
      <c r="AV112" s="18">
        <f t="shared" si="243"/>
        <v>239.5802393791746</v>
      </c>
      <c r="AW112" s="18">
        <f t="shared" si="243"/>
        <v>239.5802393791746</v>
      </c>
      <c r="AX112" s="18">
        <f t="shared" si="243"/>
        <v>239.5802393791746</v>
      </c>
      <c r="AY112" s="18">
        <f t="shared" si="243"/>
        <v>239.5802393791746</v>
      </c>
      <c r="AZ112" s="18">
        <f t="shared" si="243"/>
        <v>239.5802393791746</v>
      </c>
      <c r="BA112" s="18">
        <f t="shared" si="243"/>
        <v>239.5802393791746</v>
      </c>
      <c r="BB112" s="18">
        <f t="shared" si="243"/>
        <v>239.5802393791746</v>
      </c>
      <c r="BC112" s="18">
        <f t="shared" si="243"/>
        <v>239.5802393791746</v>
      </c>
      <c r="BD112" s="18">
        <f t="shared" si="243"/>
        <v>239.58023937917437</v>
      </c>
      <c r="BE112" s="18">
        <f t="shared" si="243"/>
        <v>239.5802393791746</v>
      </c>
      <c r="BF112" s="18">
        <f t="shared" si="243"/>
        <v>239.58023937917437</v>
      </c>
      <c r="BG112" s="18">
        <f t="shared" si="243"/>
        <v>239.5802393791746</v>
      </c>
      <c r="BH112" s="18">
        <f t="shared" si="243"/>
        <v>239.58023937917437</v>
      </c>
      <c r="BI112" s="18">
        <f t="shared" si="243"/>
        <v>239.5802393791746</v>
      </c>
      <c r="BJ112" s="18">
        <f t="shared" si="243"/>
        <v>239.58023937917437</v>
      </c>
      <c r="BK112" s="18">
        <f t="shared" si="243"/>
        <v>239.58023937917449</v>
      </c>
      <c r="BL112" s="18">
        <f t="shared" si="243"/>
        <v>239.5802393791746</v>
      </c>
      <c r="BM112" s="18">
        <f t="shared" ref="BM112:BS112" si="244">+BM14</f>
        <v>157.23023937917765</v>
      </c>
      <c r="BN112" s="18">
        <f t="shared" si="244"/>
        <v>157.23023937917458</v>
      </c>
      <c r="BO112" s="18">
        <f t="shared" si="244"/>
        <v>157.23023937917458</v>
      </c>
      <c r="BP112" s="18">
        <f t="shared" si="244"/>
        <v>157.23023937917455</v>
      </c>
      <c r="BQ112" s="18">
        <f t="shared" si="244"/>
        <v>157.23023937917336</v>
      </c>
      <c r="BR112" s="18">
        <f t="shared" si="244"/>
        <v>0</v>
      </c>
      <c r="BS112" s="18">
        <f t="shared" si="244"/>
        <v>0</v>
      </c>
      <c r="BT112" s="18">
        <f>+BT14</f>
        <v>0</v>
      </c>
      <c r="BU112" s="18">
        <f t="shared" ref="BU112:BV112" si="245">+BU14</f>
        <v>0</v>
      </c>
      <c r="BV112" s="18">
        <f t="shared" si="245"/>
        <v>0</v>
      </c>
    </row>
    <row r="113" spans="1:74" ht="15.75" thickBot="1" x14ac:dyDescent="0.3">
      <c r="A113" s="142" t="s">
        <v>276</v>
      </c>
      <c r="B113" s="141" t="s">
        <v>277</v>
      </c>
      <c r="C113" s="141" t="s">
        <v>278</v>
      </c>
      <c r="D113" s="18">
        <f>+D88</f>
        <v>0</v>
      </c>
      <c r="E113" s="18">
        <f t="shared" ref="E113:U113" si="246">+E88-D88</f>
        <v>0</v>
      </c>
      <c r="F113" s="18">
        <f t="shared" si="246"/>
        <v>0</v>
      </c>
      <c r="G113" s="18">
        <f t="shared" si="246"/>
        <v>0</v>
      </c>
      <c r="H113" s="18">
        <f t="shared" si="246"/>
        <v>0</v>
      </c>
      <c r="I113" s="18">
        <f t="shared" si="246"/>
        <v>0</v>
      </c>
      <c r="J113" s="18">
        <f t="shared" si="246"/>
        <v>0</v>
      </c>
      <c r="K113" s="18">
        <f t="shared" si="246"/>
        <v>0</v>
      </c>
      <c r="L113" s="18">
        <f t="shared" si="246"/>
        <v>0</v>
      </c>
      <c r="M113" s="18">
        <f t="shared" si="246"/>
        <v>0</v>
      </c>
      <c r="N113" s="18">
        <f t="shared" si="246"/>
        <v>0</v>
      </c>
      <c r="O113" s="18">
        <f t="shared" si="246"/>
        <v>0</v>
      </c>
      <c r="P113" s="18">
        <f t="shared" si="246"/>
        <v>0</v>
      </c>
      <c r="Q113" s="18">
        <f t="shared" si="246"/>
        <v>0</v>
      </c>
      <c r="R113" s="18">
        <f t="shared" si="246"/>
        <v>0</v>
      </c>
      <c r="S113" s="18">
        <f t="shared" si="246"/>
        <v>0</v>
      </c>
      <c r="T113" s="18">
        <f t="shared" si="246"/>
        <v>0</v>
      </c>
      <c r="U113" s="18">
        <f t="shared" si="246"/>
        <v>0</v>
      </c>
      <c r="V113" s="18">
        <f t="shared" ref="V113:Z113" si="247">+V88-U88</f>
        <v>0</v>
      </c>
      <c r="W113" s="18">
        <f t="shared" si="247"/>
        <v>0</v>
      </c>
      <c r="X113" s="18">
        <f t="shared" si="247"/>
        <v>0</v>
      </c>
      <c r="Y113" s="18">
        <f t="shared" si="247"/>
        <v>0</v>
      </c>
      <c r="Z113" s="18">
        <f t="shared" si="247"/>
        <v>0</v>
      </c>
      <c r="AA113" s="18">
        <f t="shared" ref="AA113:BL113" si="248">+AA88-Z88</f>
        <v>0</v>
      </c>
      <c r="AB113" s="18">
        <f t="shared" si="248"/>
        <v>0</v>
      </c>
      <c r="AC113" s="18">
        <f t="shared" si="248"/>
        <v>0</v>
      </c>
      <c r="AD113" s="18">
        <f t="shared" si="248"/>
        <v>0</v>
      </c>
      <c r="AE113" s="18">
        <f t="shared" si="248"/>
        <v>0</v>
      </c>
      <c r="AF113" s="18">
        <f t="shared" si="248"/>
        <v>0</v>
      </c>
      <c r="AG113" s="18">
        <f t="shared" si="248"/>
        <v>0</v>
      </c>
      <c r="AH113" s="18">
        <f t="shared" si="248"/>
        <v>0</v>
      </c>
      <c r="AI113" s="18">
        <f t="shared" si="248"/>
        <v>0</v>
      </c>
      <c r="AJ113" s="18">
        <f t="shared" si="248"/>
        <v>0</v>
      </c>
      <c r="AK113" s="18">
        <f t="shared" si="248"/>
        <v>0</v>
      </c>
      <c r="AL113" s="18">
        <f t="shared" si="248"/>
        <v>0</v>
      </c>
      <c r="AM113" s="18">
        <f t="shared" si="248"/>
        <v>0</v>
      </c>
      <c r="AN113" s="18">
        <f t="shared" si="248"/>
        <v>0</v>
      </c>
      <c r="AO113" s="18">
        <f t="shared" si="248"/>
        <v>0</v>
      </c>
      <c r="AP113" s="18">
        <f t="shared" si="248"/>
        <v>0</v>
      </c>
      <c r="AQ113" s="18">
        <f t="shared" si="248"/>
        <v>0</v>
      </c>
      <c r="AR113" s="18">
        <f t="shared" si="248"/>
        <v>0</v>
      </c>
      <c r="AS113" s="18">
        <f t="shared" si="248"/>
        <v>0</v>
      </c>
      <c r="AT113" s="18">
        <f t="shared" si="248"/>
        <v>0</v>
      </c>
      <c r="AU113" s="18">
        <f t="shared" si="248"/>
        <v>0</v>
      </c>
      <c r="AV113" s="18">
        <f t="shared" si="248"/>
        <v>0</v>
      </c>
      <c r="AW113" s="18">
        <f t="shared" si="248"/>
        <v>0</v>
      </c>
      <c r="AX113" s="18">
        <f t="shared" si="248"/>
        <v>0</v>
      </c>
      <c r="AY113" s="18">
        <f t="shared" si="248"/>
        <v>0</v>
      </c>
      <c r="AZ113" s="18">
        <f t="shared" si="248"/>
        <v>0</v>
      </c>
      <c r="BA113" s="18">
        <f t="shared" si="248"/>
        <v>0</v>
      </c>
      <c r="BB113" s="18">
        <f t="shared" si="248"/>
        <v>0</v>
      </c>
      <c r="BC113" s="18">
        <f t="shared" si="248"/>
        <v>0</v>
      </c>
      <c r="BD113" s="18">
        <f t="shared" si="248"/>
        <v>0</v>
      </c>
      <c r="BE113" s="18">
        <f t="shared" si="248"/>
        <v>0</v>
      </c>
      <c r="BF113" s="18">
        <f t="shared" si="248"/>
        <v>0</v>
      </c>
      <c r="BG113" s="18">
        <f t="shared" si="248"/>
        <v>0</v>
      </c>
      <c r="BH113" s="18">
        <f t="shared" si="248"/>
        <v>0</v>
      </c>
      <c r="BI113" s="18">
        <f t="shared" si="248"/>
        <v>0</v>
      </c>
      <c r="BJ113" s="18">
        <f t="shared" si="248"/>
        <v>0</v>
      </c>
      <c r="BK113" s="18">
        <f t="shared" si="248"/>
        <v>0</v>
      </c>
      <c r="BL113" s="18">
        <f t="shared" si="248"/>
        <v>0</v>
      </c>
      <c r="BM113" s="18">
        <f t="shared" ref="BM113:BS113" si="249">+BM88-BL88</f>
        <v>0</v>
      </c>
      <c r="BN113" s="18">
        <f t="shared" si="249"/>
        <v>0</v>
      </c>
      <c r="BO113" s="18">
        <f t="shared" si="249"/>
        <v>0</v>
      </c>
      <c r="BP113" s="18">
        <f t="shared" si="249"/>
        <v>0</v>
      </c>
      <c r="BQ113" s="18">
        <f t="shared" si="249"/>
        <v>0</v>
      </c>
      <c r="BR113" s="18">
        <f t="shared" si="249"/>
        <v>0</v>
      </c>
      <c r="BS113" s="18">
        <f t="shared" si="249"/>
        <v>0</v>
      </c>
      <c r="BT113" s="18">
        <f>+BT88-BS88</f>
        <v>0</v>
      </c>
      <c r="BU113" s="18">
        <f t="shared" ref="BU113:BV113" si="250">+BU88-BT88</f>
        <v>0</v>
      </c>
      <c r="BV113" s="18">
        <f t="shared" si="250"/>
        <v>0</v>
      </c>
    </row>
    <row r="114" spans="1:74" ht="15.75" thickBot="1" x14ac:dyDescent="0.3">
      <c r="A114" s="143"/>
      <c r="B114" s="144" t="s">
        <v>279</v>
      </c>
      <c r="C114" s="53" t="s">
        <v>280</v>
      </c>
      <c r="D114" s="54">
        <f t="shared" ref="D114:U114" si="251">SUM(D110:D113)</f>
        <v>-52.098413040549637</v>
      </c>
      <c r="E114" s="54">
        <f t="shared" si="251"/>
        <v>-52.879889236157879</v>
      </c>
      <c r="F114" s="54">
        <f t="shared" si="251"/>
        <v>-53.673087574700247</v>
      </c>
      <c r="G114" s="54">
        <f t="shared" si="251"/>
        <v>-54.478183888320743</v>
      </c>
      <c r="H114" s="54">
        <f t="shared" si="251"/>
        <v>-55.295356646645551</v>
      </c>
      <c r="I114" s="54">
        <f t="shared" si="251"/>
        <v>-56.124786996345222</v>
      </c>
      <c r="J114" s="54">
        <f t="shared" si="251"/>
        <v>-56.9666588012904</v>
      </c>
      <c r="K114" s="54">
        <f t="shared" si="251"/>
        <v>-57.821158683309747</v>
      </c>
      <c r="L114" s="54">
        <f t="shared" si="251"/>
        <v>-70.667206392709218</v>
      </c>
      <c r="M114" s="54">
        <f t="shared" si="251"/>
        <v>-94.524235646263122</v>
      </c>
      <c r="N114" s="54">
        <f t="shared" si="251"/>
        <v>-134.50705997267076</v>
      </c>
      <c r="O114" s="54">
        <f t="shared" si="251"/>
        <v>497.08940044105361</v>
      </c>
      <c r="P114" s="54">
        <f t="shared" si="251"/>
        <v>504.54574144766929</v>
      </c>
      <c r="Q114" s="54">
        <f t="shared" si="251"/>
        <v>512.11392756938449</v>
      </c>
      <c r="R114" s="54">
        <f t="shared" si="251"/>
        <v>519.79563648292503</v>
      </c>
      <c r="S114" s="54">
        <f t="shared" si="251"/>
        <v>527.59257103016853</v>
      </c>
      <c r="T114" s="54">
        <f t="shared" si="251"/>
        <v>535.50645959562121</v>
      </c>
      <c r="U114" s="54">
        <f t="shared" si="251"/>
        <v>543.53905648955526</v>
      </c>
      <c r="V114" s="54">
        <f t="shared" ref="V114:Z114" si="252">SUM(V110:V113)</f>
        <v>551.69214233689854</v>
      </c>
      <c r="W114" s="54">
        <f t="shared" si="252"/>
        <v>642.23646839438368</v>
      </c>
      <c r="X114" s="54">
        <f t="shared" si="252"/>
        <v>644.4456366500176</v>
      </c>
      <c r="Y114" s="54">
        <f t="shared" si="252"/>
        <v>654.11232119976796</v>
      </c>
      <c r="Z114" s="54">
        <f t="shared" si="252"/>
        <v>663.92400601776455</v>
      </c>
      <c r="AA114" s="54">
        <f t="shared" ref="AA114:BL114" si="253">SUM(AA110:AA113)</f>
        <v>673.8828661080305</v>
      </c>
      <c r="AB114" s="54">
        <f t="shared" si="253"/>
        <v>683.991109099651</v>
      </c>
      <c r="AC114" s="54">
        <f t="shared" si="253"/>
        <v>694.25097573614573</v>
      </c>
      <c r="AD114" s="54">
        <f t="shared" si="253"/>
        <v>704.66474037218779</v>
      </c>
      <c r="AE114" s="54">
        <f t="shared" si="253"/>
        <v>715.23471147777082</v>
      </c>
      <c r="AF114" s="54">
        <f t="shared" si="253"/>
        <v>725.96323214993708</v>
      </c>
      <c r="AG114" s="54">
        <f t="shared" si="253"/>
        <v>736.85268063218621</v>
      </c>
      <c r="AH114" s="54">
        <f t="shared" si="253"/>
        <v>747.90547084166849</v>
      </c>
      <c r="AI114" s="54">
        <f t="shared" si="253"/>
        <v>704.48820443960676</v>
      </c>
      <c r="AJ114" s="54">
        <f t="shared" si="253"/>
        <v>714.05316750620057</v>
      </c>
      <c r="AK114" s="54">
        <f t="shared" si="253"/>
        <v>723.76160501879349</v>
      </c>
      <c r="AL114" s="54">
        <f t="shared" si="253"/>
        <v>733.6156690940752</v>
      </c>
      <c r="AM114" s="54">
        <f t="shared" si="253"/>
        <v>743.61754413048584</v>
      </c>
      <c r="AN114" s="54">
        <f t="shared" si="253"/>
        <v>700.12144729244358</v>
      </c>
      <c r="AO114" s="54">
        <f t="shared" si="253"/>
        <v>710.42562900182998</v>
      </c>
      <c r="AP114" s="54">
        <f t="shared" si="253"/>
        <v>720.88437343685723</v>
      </c>
      <c r="AQ114" s="54">
        <f t="shared" si="253"/>
        <v>731.49999903841001</v>
      </c>
      <c r="AR114" s="54">
        <f t="shared" si="253"/>
        <v>742.27485902398621</v>
      </c>
      <c r="AS114" s="54">
        <f t="shared" si="253"/>
        <v>778.36818021001397</v>
      </c>
      <c r="AT114" s="54">
        <f t="shared" si="253"/>
        <v>789.46871033865375</v>
      </c>
      <c r="AU114" s="54">
        <f t="shared" si="253"/>
        <v>800.73574841922391</v>
      </c>
      <c r="AV114" s="54">
        <f t="shared" si="253"/>
        <v>812.17179207100219</v>
      </c>
      <c r="AW114" s="54">
        <f t="shared" si="253"/>
        <v>823.7793763775569</v>
      </c>
      <c r="AX114" s="54">
        <f t="shared" si="253"/>
        <v>835.56107444870997</v>
      </c>
      <c r="AY114" s="54">
        <f t="shared" si="253"/>
        <v>847.51949799093086</v>
      </c>
      <c r="AZ114" s="54">
        <f t="shared" si="253"/>
        <v>859.65729788628471</v>
      </c>
      <c r="BA114" s="54">
        <f t="shared" si="253"/>
        <v>871.97716478006851</v>
      </c>
      <c r="BB114" s="54">
        <f t="shared" si="253"/>
        <v>884.48182967725927</v>
      </c>
      <c r="BC114" s="54">
        <f t="shared" si="253"/>
        <v>897.1740645479083</v>
      </c>
      <c r="BD114" s="54">
        <f t="shared" si="253"/>
        <v>910.05668294161649</v>
      </c>
      <c r="BE114" s="54">
        <f t="shared" si="253"/>
        <v>923.1325406112303</v>
      </c>
      <c r="BF114" s="54">
        <f t="shared" si="253"/>
        <v>936.40453614588876</v>
      </c>
      <c r="BG114" s="54">
        <f t="shared" si="253"/>
        <v>949.87561161356723</v>
      </c>
      <c r="BH114" s="54">
        <f t="shared" si="253"/>
        <v>963.54875321326074</v>
      </c>
      <c r="BI114" s="54">
        <f t="shared" si="253"/>
        <v>977.42699193694943</v>
      </c>
      <c r="BJ114" s="54">
        <f t="shared" si="253"/>
        <v>991.51340424149339</v>
      </c>
      <c r="BK114" s="54">
        <f t="shared" si="253"/>
        <v>1005.8111127306055</v>
      </c>
      <c r="BL114" s="54">
        <f t="shared" si="253"/>
        <v>1020.3232868470542</v>
      </c>
      <c r="BM114" s="54">
        <f t="shared" ref="BM114:BT114" si="254">SUM(BM110:BM113)</f>
        <v>1021.877143575251</v>
      </c>
      <c r="BN114" s="54">
        <f t="shared" si="254"/>
        <v>1036.8279481543684</v>
      </c>
      <c r="BO114" s="54">
        <f t="shared" si="254"/>
        <v>1052.0030148021742</v>
      </c>
      <c r="BP114" s="54">
        <f t="shared" si="254"/>
        <v>1067.4057074496968</v>
      </c>
      <c r="BQ114" s="54">
        <f t="shared" si="254"/>
        <v>1083.0394404869321</v>
      </c>
      <c r="BR114" s="54">
        <f t="shared" si="254"/>
        <v>1073.7508412190582</v>
      </c>
      <c r="BS114" s="54">
        <f t="shared" si="254"/>
        <v>1089.8571038373441</v>
      </c>
      <c r="BT114" s="54">
        <f t="shared" si="254"/>
        <v>1106.204960394904</v>
      </c>
      <c r="BU114" s="54">
        <f t="shared" ref="BU114:BV114" si="255">SUM(BU110:BU113)</f>
        <v>1122.7980348008273</v>
      </c>
      <c r="BV114" s="54">
        <f t="shared" si="255"/>
        <v>1139.6400053228392</v>
      </c>
    </row>
    <row r="115" spans="1:74" x14ac:dyDescent="0.25">
      <c r="A115" s="142" t="s">
        <v>273</v>
      </c>
      <c r="B115" s="141" t="s">
        <v>281</v>
      </c>
      <c r="C115" s="141" t="s">
        <v>282</v>
      </c>
      <c r="D115" s="18">
        <f>-D63</f>
        <v>0</v>
      </c>
      <c r="E115" s="18">
        <f t="shared" ref="E115:U115" si="256">-E63+D63</f>
        <v>0</v>
      </c>
      <c r="F115" s="18">
        <f t="shared" si="256"/>
        <v>0</v>
      </c>
      <c r="G115" s="18">
        <f t="shared" si="256"/>
        <v>0</v>
      </c>
      <c r="H115" s="18">
        <f t="shared" si="256"/>
        <v>0</v>
      </c>
      <c r="I115" s="18">
        <f t="shared" si="256"/>
        <v>0</v>
      </c>
      <c r="J115" s="18">
        <f t="shared" si="256"/>
        <v>0</v>
      </c>
      <c r="K115" s="18">
        <f t="shared" si="256"/>
        <v>0</v>
      </c>
      <c r="L115" s="18">
        <f t="shared" si="256"/>
        <v>0</v>
      </c>
      <c r="M115" s="18">
        <f t="shared" si="256"/>
        <v>0</v>
      </c>
      <c r="N115" s="18">
        <f t="shared" si="256"/>
        <v>-80.45639142364881</v>
      </c>
      <c r="O115" s="18">
        <f t="shared" si="256"/>
        <v>-1.2068458713547159</v>
      </c>
      <c r="P115" s="18">
        <f t="shared" si="256"/>
        <v>-1.2249485594250444</v>
      </c>
      <c r="Q115" s="18">
        <f t="shared" si="256"/>
        <v>-1.2433227878164104</v>
      </c>
      <c r="R115" s="18">
        <f t="shared" si="256"/>
        <v>-1.2619726296336609</v>
      </c>
      <c r="S115" s="18">
        <f t="shared" si="256"/>
        <v>-1.2809022190781718</v>
      </c>
      <c r="T115" s="18">
        <f t="shared" si="256"/>
        <v>-1.3001157523643485</v>
      </c>
      <c r="U115" s="18">
        <f t="shared" si="256"/>
        <v>-1.3196174886498113</v>
      </c>
      <c r="V115" s="18">
        <f t="shared" ref="V115:Z115" si="257">-V63+U63</f>
        <v>-1.3394117509795507</v>
      </c>
      <c r="W115" s="18">
        <f t="shared" si="257"/>
        <v>-8.9353996316132083</v>
      </c>
      <c r="X115" s="18">
        <f t="shared" si="257"/>
        <v>-1.493533921718452</v>
      </c>
      <c r="Y115" s="18">
        <f t="shared" si="257"/>
        <v>-1.5159369305442141</v>
      </c>
      <c r="Z115" s="18">
        <f t="shared" si="257"/>
        <v>-1.5386759845023903</v>
      </c>
      <c r="AA115" s="18">
        <f t="shared" ref="AA115:BL115" si="258">-AA63+Z63</f>
        <v>-1.5617561242699054</v>
      </c>
      <c r="AB115" s="18">
        <f t="shared" si="258"/>
        <v>-1.5851824661339862</v>
      </c>
      <c r="AC115" s="18">
        <f t="shared" si="258"/>
        <v>-1.6089602031259602</v>
      </c>
      <c r="AD115" s="18">
        <f t="shared" si="258"/>
        <v>-1.6330946061728753</v>
      </c>
      <c r="AE115" s="18">
        <f t="shared" si="258"/>
        <v>-1.6575910252654467</v>
      </c>
      <c r="AF115" s="18">
        <f t="shared" si="258"/>
        <v>-1.6824548906444505</v>
      </c>
      <c r="AG115" s="18">
        <f t="shared" si="258"/>
        <v>-1.7076917140040848</v>
      </c>
      <c r="AH115" s="18">
        <f t="shared" si="258"/>
        <v>-1.7333070897141738</v>
      </c>
      <c r="AI115" s="18">
        <f t="shared" si="258"/>
        <v>-1.7593066960598804</v>
      </c>
      <c r="AJ115" s="18">
        <f t="shared" si="258"/>
        <v>-1.7856962965007739</v>
      </c>
      <c r="AK115" s="18">
        <f t="shared" si="258"/>
        <v>-1.8124817409482858</v>
      </c>
      <c r="AL115" s="18">
        <f t="shared" si="258"/>
        <v>-1.8396689670625221</v>
      </c>
      <c r="AM115" s="18">
        <f t="shared" si="258"/>
        <v>-1.8672640015684436</v>
      </c>
      <c r="AN115" s="18">
        <f t="shared" si="258"/>
        <v>-1.895272961591985</v>
      </c>
      <c r="AO115" s="18">
        <f t="shared" si="258"/>
        <v>-1.9237020560158555</v>
      </c>
      <c r="AP115" s="18">
        <f t="shared" si="258"/>
        <v>-1.9525575868560736</v>
      </c>
      <c r="AQ115" s="18">
        <f t="shared" si="258"/>
        <v>-1.9818459506589363</v>
      </c>
      <c r="AR115" s="18">
        <f t="shared" si="258"/>
        <v>-2.0115736399188222</v>
      </c>
      <c r="AS115" s="18">
        <f t="shared" si="258"/>
        <v>-2.0417472445176088</v>
      </c>
      <c r="AT115" s="18">
        <f t="shared" si="258"/>
        <v>-2.0723734531853779</v>
      </c>
      <c r="AU115" s="18">
        <f t="shared" si="258"/>
        <v>-2.1034590549831194</v>
      </c>
      <c r="AV115" s="18">
        <f t="shared" si="258"/>
        <v>-2.1350109408079163</v>
      </c>
      <c r="AW115" s="18">
        <f t="shared" si="258"/>
        <v>-2.1670361049199869</v>
      </c>
      <c r="AX115" s="18">
        <f t="shared" si="258"/>
        <v>-2.1995416464938273</v>
      </c>
      <c r="AY115" s="18">
        <f t="shared" si="258"/>
        <v>-2.2325347711911832</v>
      </c>
      <c r="AZ115" s="18">
        <f t="shared" si="258"/>
        <v>-2.2660227927590881</v>
      </c>
      <c r="BA115" s="18">
        <f t="shared" si="258"/>
        <v>-2.3000131346504986</v>
      </c>
      <c r="BB115" s="18">
        <f t="shared" si="258"/>
        <v>-2.3345133316702231</v>
      </c>
      <c r="BC115" s="18">
        <f t="shared" si="258"/>
        <v>-2.3695310316452378</v>
      </c>
      <c r="BD115" s="18">
        <f t="shared" si="258"/>
        <v>-2.4050739971199846</v>
      </c>
      <c r="BE115" s="18">
        <f t="shared" si="258"/>
        <v>-2.4411501070767088</v>
      </c>
      <c r="BF115" s="18">
        <f t="shared" si="258"/>
        <v>-2.4777673586829394</v>
      </c>
      <c r="BG115" s="18">
        <f t="shared" si="258"/>
        <v>-2.5149338690631566</v>
      </c>
      <c r="BH115" s="18">
        <f t="shared" si="258"/>
        <v>-2.552657877099108</v>
      </c>
      <c r="BI115" s="18">
        <f t="shared" si="258"/>
        <v>-2.590947745255562</v>
      </c>
      <c r="BJ115" s="18">
        <f t="shared" si="258"/>
        <v>-2.6298119614344557</v>
      </c>
      <c r="BK115" s="18">
        <f t="shared" si="258"/>
        <v>-2.6692591408558997</v>
      </c>
      <c r="BL115" s="18">
        <f t="shared" si="258"/>
        <v>-2.7092980279687993</v>
      </c>
      <c r="BM115" s="18">
        <f t="shared" ref="BM115:BS115" si="259">-BM63+BL63</f>
        <v>-2.7499374983882774</v>
      </c>
      <c r="BN115" s="18">
        <f t="shared" si="259"/>
        <v>-2.7911865608641335</v>
      </c>
      <c r="BO115" s="18">
        <f t="shared" si="259"/>
        <v>-2.8330543592770994</v>
      </c>
      <c r="BP115" s="18">
        <f t="shared" si="259"/>
        <v>-2.8755501746662446</v>
      </c>
      <c r="BQ115" s="18">
        <f t="shared" si="259"/>
        <v>-2.9186834272862257</v>
      </c>
      <c r="BR115" s="18">
        <f t="shared" si="259"/>
        <v>-2.9624636786955421</v>
      </c>
      <c r="BS115" s="18">
        <f t="shared" si="259"/>
        <v>-3.0069006338759721</v>
      </c>
      <c r="BT115" s="18">
        <f>-BT63+BS63</f>
        <v>-3.0520041433840959</v>
      </c>
      <c r="BU115" s="18">
        <f t="shared" ref="BU115:BV115" si="260">-BU63+BT63</f>
        <v>-3.0977842055348503</v>
      </c>
      <c r="BV115" s="18">
        <f t="shared" si="260"/>
        <v>209.61673124119437</v>
      </c>
    </row>
    <row r="116" spans="1:74" x14ac:dyDescent="0.25">
      <c r="A116" s="142" t="s">
        <v>273</v>
      </c>
      <c r="B116" s="141" t="s">
        <v>283</v>
      </c>
      <c r="C116" s="141" t="s">
        <v>284</v>
      </c>
      <c r="D116" s="18">
        <f>-D66</f>
        <v>0</v>
      </c>
      <c r="E116" s="18">
        <f t="shared" ref="E116:U116" si="261">-E66+D66</f>
        <v>0</v>
      </c>
      <c r="F116" s="18">
        <f t="shared" si="261"/>
        <v>0</v>
      </c>
      <c r="G116" s="18">
        <f t="shared" si="261"/>
        <v>0</v>
      </c>
      <c r="H116" s="18">
        <f t="shared" si="261"/>
        <v>0</v>
      </c>
      <c r="I116" s="18">
        <f t="shared" si="261"/>
        <v>0</v>
      </c>
      <c r="J116" s="18">
        <f t="shared" si="261"/>
        <v>0</v>
      </c>
      <c r="K116" s="18">
        <f t="shared" si="261"/>
        <v>0</v>
      </c>
      <c r="L116" s="18">
        <f t="shared" si="261"/>
        <v>0</v>
      </c>
      <c r="M116" s="18">
        <f t="shared" si="261"/>
        <v>0</v>
      </c>
      <c r="N116" s="18">
        <f t="shared" si="261"/>
        <v>0</v>
      </c>
      <c r="O116" s="18">
        <f t="shared" si="261"/>
        <v>-83.83921888927442</v>
      </c>
      <c r="P116" s="18">
        <f t="shared" si="261"/>
        <v>-1.2575882833391034</v>
      </c>
      <c r="Q116" s="18">
        <f t="shared" si="261"/>
        <v>-1.2764521075892077</v>
      </c>
      <c r="R116" s="18">
        <f t="shared" si="261"/>
        <v>-1.2955988892030206</v>
      </c>
      <c r="S116" s="18">
        <f t="shared" si="261"/>
        <v>-1.3150328725410532</v>
      </c>
      <c r="T116" s="18">
        <f t="shared" si="261"/>
        <v>-1.334758365629213</v>
      </c>
      <c r="U116" s="18">
        <f t="shared" si="261"/>
        <v>-1.3547797411136031</v>
      </c>
      <c r="V116" s="18">
        <f t="shared" ref="V116:Z116" si="262">-V66+U66</f>
        <v>-1.3751014372303558</v>
      </c>
      <c r="W116" s="18">
        <f t="shared" si="262"/>
        <v>-9.1734904271765743</v>
      </c>
      <c r="X116" s="18">
        <f t="shared" si="262"/>
        <v>-1.5333303151963946</v>
      </c>
      <c r="Y116" s="18">
        <f t="shared" si="262"/>
        <v>-1.5563302699244161</v>
      </c>
      <c r="Z116" s="18">
        <f t="shared" si="262"/>
        <v>-1.5796752239732541</v>
      </c>
      <c r="AA116" s="18">
        <f t="shared" ref="AA116:BL116" si="263">-AA66+Z66</f>
        <v>-1.6033703523328171</v>
      </c>
      <c r="AB116" s="18">
        <f t="shared" si="263"/>
        <v>-1.6274209076178323</v>
      </c>
      <c r="AC116" s="18">
        <f t="shared" si="263"/>
        <v>-1.6518322212321266</v>
      </c>
      <c r="AD116" s="18">
        <f t="shared" si="263"/>
        <v>-1.6766097045505859</v>
      </c>
      <c r="AE116" s="18">
        <f t="shared" si="263"/>
        <v>-1.7017588501188499</v>
      </c>
      <c r="AF116" s="18">
        <f t="shared" si="263"/>
        <v>-1.7272852328705994</v>
      </c>
      <c r="AG116" s="18">
        <f t="shared" si="263"/>
        <v>-1.7531945113637022</v>
      </c>
      <c r="AH116" s="18">
        <f t="shared" si="263"/>
        <v>-1.7794924290341072</v>
      </c>
      <c r="AI116" s="18">
        <f t="shared" si="263"/>
        <v>-1.8061848154696776</v>
      </c>
      <c r="AJ116" s="18">
        <f t="shared" si="263"/>
        <v>-1.8332775877016871</v>
      </c>
      <c r="AK116" s="18">
        <f t="shared" si="263"/>
        <v>-1.8607767515172213</v>
      </c>
      <c r="AL116" s="18">
        <f t="shared" si="263"/>
        <v>-1.8886884027899669</v>
      </c>
      <c r="AM116" s="18">
        <f t="shared" si="263"/>
        <v>-1.9170187288318488</v>
      </c>
      <c r="AN116" s="18">
        <f t="shared" si="263"/>
        <v>-1.9457740097643068</v>
      </c>
      <c r="AO116" s="18">
        <f t="shared" si="263"/>
        <v>-1.9749606199107745</v>
      </c>
      <c r="AP116" s="18">
        <f t="shared" si="263"/>
        <v>-2.0045850292094087</v>
      </c>
      <c r="AQ116" s="18">
        <f t="shared" si="263"/>
        <v>-2.0346538046475757</v>
      </c>
      <c r="AR116" s="18">
        <f t="shared" si="263"/>
        <v>-2.065173611717313</v>
      </c>
      <c r="AS116" s="18">
        <f t="shared" si="263"/>
        <v>-2.0961512158930304</v>
      </c>
      <c r="AT116" s="18">
        <f t="shared" si="263"/>
        <v>-2.1275934841314097</v>
      </c>
      <c r="AU116" s="18">
        <f t="shared" si="263"/>
        <v>-2.1595073863934715</v>
      </c>
      <c r="AV116" s="18">
        <f t="shared" si="263"/>
        <v>-2.1918999971892958</v>
      </c>
      <c r="AW116" s="18">
        <f t="shared" si="263"/>
        <v>-2.224778497147156</v>
      </c>
      <c r="AX116" s="18">
        <f t="shared" si="263"/>
        <v>-2.2581501746043386</v>
      </c>
      <c r="AY116" s="18">
        <f t="shared" si="263"/>
        <v>-2.2920224272234293</v>
      </c>
      <c r="AZ116" s="18">
        <f t="shared" si="263"/>
        <v>-2.3264027636317905</v>
      </c>
      <c r="BA116" s="18">
        <f t="shared" si="263"/>
        <v>-2.3612988050862214</v>
      </c>
      <c r="BB116" s="18">
        <f t="shared" si="263"/>
        <v>-2.396718287162571</v>
      </c>
      <c r="BC116" s="18">
        <f t="shared" si="263"/>
        <v>-2.4326690614699942</v>
      </c>
      <c r="BD116" s="18">
        <f t="shared" si="263"/>
        <v>-2.4691590973919801</v>
      </c>
      <c r="BE116" s="18">
        <f t="shared" si="263"/>
        <v>-2.5061964838529036</v>
      </c>
      <c r="BF116" s="18">
        <f t="shared" si="263"/>
        <v>-2.5437894311107243</v>
      </c>
      <c r="BG116" s="18">
        <f t="shared" si="263"/>
        <v>-2.581946272577369</v>
      </c>
      <c r="BH116" s="18">
        <f t="shared" si="263"/>
        <v>-2.6206754666660856</v>
      </c>
      <c r="BI116" s="18">
        <f t="shared" si="263"/>
        <v>-2.6599855986659691</v>
      </c>
      <c r="BJ116" s="18">
        <f t="shared" si="263"/>
        <v>-2.6998853826459879</v>
      </c>
      <c r="BK116" s="18">
        <f t="shared" si="263"/>
        <v>-2.7403836633856997</v>
      </c>
      <c r="BL116" s="18">
        <f t="shared" si="263"/>
        <v>-2.7814894183364345</v>
      </c>
      <c r="BM116" s="18">
        <f t="shared" ref="BM116:BS116" si="264">-BM66+BL66</f>
        <v>-2.8232117596116382</v>
      </c>
      <c r="BN116" s="18">
        <f t="shared" si="264"/>
        <v>-2.8655599360056385</v>
      </c>
      <c r="BO116" s="18">
        <f t="shared" si="264"/>
        <v>-2.9085433350458061</v>
      </c>
      <c r="BP116" s="18">
        <f t="shared" si="264"/>
        <v>-2.9521714850714886</v>
      </c>
      <c r="BQ116" s="18">
        <f t="shared" si="264"/>
        <v>-2.9964540573475631</v>
      </c>
      <c r="BR116" s="18">
        <f t="shared" si="264"/>
        <v>-3.0414008682077451</v>
      </c>
      <c r="BS116" s="18">
        <f t="shared" si="264"/>
        <v>-3.0870218812308963</v>
      </c>
      <c r="BT116" s="18">
        <f>-BT66+BS66</f>
        <v>-3.1333272094493054</v>
      </c>
      <c r="BU116" s="18">
        <f t="shared" ref="BU116:BV116" si="265">-BU66+BT66</f>
        <v>-3.1803271175910766</v>
      </c>
      <c r="BV116" s="18">
        <f t="shared" si="265"/>
        <v>-3.228032024354917</v>
      </c>
    </row>
    <row r="117" spans="1:74" x14ac:dyDescent="0.25">
      <c r="A117" s="142" t="s">
        <v>273</v>
      </c>
      <c r="B117" s="141" t="s">
        <v>285</v>
      </c>
      <c r="C117" s="141" t="s">
        <v>286</v>
      </c>
      <c r="D117" s="18">
        <f>-D73</f>
        <v>0</v>
      </c>
      <c r="E117" s="18">
        <f t="shared" ref="E117:U117" si="266">-E73+D73</f>
        <v>0</v>
      </c>
      <c r="F117" s="18">
        <f t="shared" si="266"/>
        <v>0</v>
      </c>
      <c r="G117" s="18">
        <f t="shared" si="266"/>
        <v>0</v>
      </c>
      <c r="H117" s="18">
        <f t="shared" si="266"/>
        <v>0</v>
      </c>
      <c r="I117" s="18">
        <f t="shared" si="266"/>
        <v>0</v>
      </c>
      <c r="J117" s="18">
        <f t="shared" si="266"/>
        <v>0</v>
      </c>
      <c r="K117" s="18">
        <f t="shared" si="266"/>
        <v>0</v>
      </c>
      <c r="L117" s="18">
        <f t="shared" si="266"/>
        <v>0</v>
      </c>
      <c r="M117" s="18">
        <f t="shared" si="266"/>
        <v>0</v>
      </c>
      <c r="N117" s="18">
        <f t="shared" si="266"/>
        <v>0</v>
      </c>
      <c r="O117" s="18">
        <f t="shared" si="266"/>
        <v>0</v>
      </c>
      <c r="P117" s="18">
        <f t="shared" si="266"/>
        <v>0</v>
      </c>
      <c r="Q117" s="18">
        <f t="shared" si="266"/>
        <v>0</v>
      </c>
      <c r="R117" s="18">
        <f t="shared" si="266"/>
        <v>0</v>
      </c>
      <c r="S117" s="18">
        <f t="shared" si="266"/>
        <v>0</v>
      </c>
      <c r="T117" s="18">
        <f t="shared" si="266"/>
        <v>0</v>
      </c>
      <c r="U117" s="18">
        <f t="shared" si="266"/>
        <v>0</v>
      </c>
      <c r="V117" s="18">
        <f t="shared" ref="V117:Z117" si="267">-V73+U73</f>
        <v>0</v>
      </c>
      <c r="W117" s="18">
        <f t="shared" si="267"/>
        <v>0</v>
      </c>
      <c r="X117" s="18">
        <f t="shared" si="267"/>
        <v>0</v>
      </c>
      <c r="Y117" s="18">
        <f t="shared" si="267"/>
        <v>0</v>
      </c>
      <c r="Z117" s="18">
        <f t="shared" si="267"/>
        <v>0</v>
      </c>
      <c r="AA117" s="18">
        <f t="shared" ref="AA117:BL117" si="268">-AA73+Z73</f>
        <v>0</v>
      </c>
      <c r="AB117" s="18">
        <f t="shared" si="268"/>
        <v>0</v>
      </c>
      <c r="AC117" s="18">
        <f t="shared" si="268"/>
        <v>0</v>
      </c>
      <c r="AD117" s="18">
        <f t="shared" si="268"/>
        <v>0</v>
      </c>
      <c r="AE117" s="18">
        <f t="shared" si="268"/>
        <v>0</v>
      </c>
      <c r="AF117" s="18">
        <f t="shared" si="268"/>
        <v>0</v>
      </c>
      <c r="AG117" s="18">
        <f t="shared" si="268"/>
        <v>0</v>
      </c>
      <c r="AH117" s="18">
        <f t="shared" si="268"/>
        <v>0</v>
      </c>
      <c r="AI117" s="18">
        <f t="shared" si="268"/>
        <v>0</v>
      </c>
      <c r="AJ117" s="18">
        <f t="shared" si="268"/>
        <v>0</v>
      </c>
      <c r="AK117" s="18">
        <f t="shared" si="268"/>
        <v>0</v>
      </c>
      <c r="AL117" s="18">
        <f t="shared" si="268"/>
        <v>0</v>
      </c>
      <c r="AM117" s="18">
        <f t="shared" si="268"/>
        <v>0</v>
      </c>
      <c r="AN117" s="18">
        <f t="shared" si="268"/>
        <v>0</v>
      </c>
      <c r="AO117" s="18">
        <f t="shared" si="268"/>
        <v>0</v>
      </c>
      <c r="AP117" s="18">
        <f t="shared" si="268"/>
        <v>0</v>
      </c>
      <c r="AQ117" s="18">
        <f t="shared" si="268"/>
        <v>0</v>
      </c>
      <c r="AR117" s="18">
        <f t="shared" si="268"/>
        <v>0</v>
      </c>
      <c r="AS117" s="18">
        <f t="shared" si="268"/>
        <v>0</v>
      </c>
      <c r="AT117" s="18">
        <f t="shared" si="268"/>
        <v>0</v>
      </c>
      <c r="AU117" s="18">
        <f t="shared" si="268"/>
        <v>0</v>
      </c>
      <c r="AV117" s="18">
        <f t="shared" si="268"/>
        <v>0</v>
      </c>
      <c r="AW117" s="18">
        <f t="shared" si="268"/>
        <v>0</v>
      </c>
      <c r="AX117" s="18">
        <f t="shared" si="268"/>
        <v>0</v>
      </c>
      <c r="AY117" s="18">
        <f t="shared" si="268"/>
        <v>0</v>
      </c>
      <c r="AZ117" s="18">
        <f t="shared" si="268"/>
        <v>0</v>
      </c>
      <c r="BA117" s="18">
        <f t="shared" si="268"/>
        <v>0</v>
      </c>
      <c r="BB117" s="18">
        <f t="shared" si="268"/>
        <v>0</v>
      </c>
      <c r="BC117" s="18">
        <f t="shared" si="268"/>
        <v>0</v>
      </c>
      <c r="BD117" s="18">
        <f t="shared" si="268"/>
        <v>0</v>
      </c>
      <c r="BE117" s="18">
        <f t="shared" si="268"/>
        <v>0</v>
      </c>
      <c r="BF117" s="18">
        <f t="shared" si="268"/>
        <v>0</v>
      </c>
      <c r="BG117" s="18">
        <f t="shared" si="268"/>
        <v>0</v>
      </c>
      <c r="BH117" s="18">
        <f t="shared" si="268"/>
        <v>0</v>
      </c>
      <c r="BI117" s="18">
        <f t="shared" si="268"/>
        <v>0</v>
      </c>
      <c r="BJ117" s="18">
        <f t="shared" si="268"/>
        <v>0</v>
      </c>
      <c r="BK117" s="18">
        <f t="shared" si="268"/>
        <v>0</v>
      </c>
      <c r="BL117" s="18">
        <f t="shared" si="268"/>
        <v>0</v>
      </c>
      <c r="BM117" s="18">
        <f t="shared" ref="BM117:BS117" si="269">-BM73+BL73</f>
        <v>0</v>
      </c>
      <c r="BN117" s="18">
        <f t="shared" si="269"/>
        <v>0</v>
      </c>
      <c r="BO117" s="18">
        <f t="shared" si="269"/>
        <v>0</v>
      </c>
      <c r="BP117" s="18">
        <f t="shared" si="269"/>
        <v>0</v>
      </c>
      <c r="BQ117" s="18">
        <f t="shared" si="269"/>
        <v>0</v>
      </c>
      <c r="BR117" s="18">
        <f t="shared" si="269"/>
        <v>0</v>
      </c>
      <c r="BS117" s="18">
        <f t="shared" si="269"/>
        <v>0</v>
      </c>
      <c r="BT117" s="18">
        <f>-BT73+BS73</f>
        <v>0</v>
      </c>
      <c r="BU117" s="18">
        <f t="shared" ref="BU117:BV117" si="270">-BU73+BT73</f>
        <v>0</v>
      </c>
      <c r="BV117" s="18">
        <f t="shared" si="270"/>
        <v>0</v>
      </c>
    </row>
    <row r="118" spans="1:74" x14ac:dyDescent="0.25">
      <c r="A118" s="142" t="s">
        <v>273</v>
      </c>
      <c r="B118" s="141" t="s">
        <v>287</v>
      </c>
      <c r="C118" s="141" t="s">
        <v>288</v>
      </c>
      <c r="D118" s="18">
        <f>-D76</f>
        <v>0</v>
      </c>
      <c r="E118" s="18">
        <f t="shared" ref="E118:U118" si="271">-E76+D76</f>
        <v>0</v>
      </c>
      <c r="F118" s="18">
        <f t="shared" si="271"/>
        <v>0</v>
      </c>
      <c r="G118" s="18">
        <f t="shared" si="271"/>
        <v>0</v>
      </c>
      <c r="H118" s="18">
        <f t="shared" si="271"/>
        <v>0</v>
      </c>
      <c r="I118" s="18">
        <f t="shared" si="271"/>
        <v>0</v>
      </c>
      <c r="J118" s="18">
        <f t="shared" si="271"/>
        <v>0</v>
      </c>
      <c r="K118" s="18">
        <f t="shared" si="271"/>
        <v>0</v>
      </c>
      <c r="L118" s="18">
        <f t="shared" si="271"/>
        <v>0</v>
      </c>
      <c r="M118" s="18">
        <f t="shared" si="271"/>
        <v>0</v>
      </c>
      <c r="N118" s="18">
        <f t="shared" si="271"/>
        <v>0</v>
      </c>
      <c r="O118" s="18">
        <f t="shared" si="271"/>
        <v>0</v>
      </c>
      <c r="P118" s="18">
        <f t="shared" si="271"/>
        <v>0</v>
      </c>
      <c r="Q118" s="18">
        <f t="shared" si="271"/>
        <v>0</v>
      </c>
      <c r="R118" s="18">
        <f t="shared" si="271"/>
        <v>0</v>
      </c>
      <c r="S118" s="18">
        <f t="shared" si="271"/>
        <v>0</v>
      </c>
      <c r="T118" s="18">
        <f t="shared" si="271"/>
        <v>0</v>
      </c>
      <c r="U118" s="18">
        <f t="shared" si="271"/>
        <v>0</v>
      </c>
      <c r="V118" s="18">
        <f t="shared" ref="V118:Z118" si="272">-V76+U76</f>
        <v>0</v>
      </c>
      <c r="W118" s="18">
        <f t="shared" si="272"/>
        <v>0</v>
      </c>
      <c r="X118" s="18">
        <f t="shared" si="272"/>
        <v>0</v>
      </c>
      <c r="Y118" s="18">
        <f t="shared" si="272"/>
        <v>0</v>
      </c>
      <c r="Z118" s="18">
        <f t="shared" si="272"/>
        <v>0</v>
      </c>
      <c r="AA118" s="18">
        <f t="shared" ref="AA118:BL118" si="273">-AA76+Z76</f>
        <v>0</v>
      </c>
      <c r="AB118" s="18">
        <f t="shared" si="273"/>
        <v>0</v>
      </c>
      <c r="AC118" s="18">
        <f t="shared" si="273"/>
        <v>0</v>
      </c>
      <c r="AD118" s="18">
        <f t="shared" si="273"/>
        <v>0</v>
      </c>
      <c r="AE118" s="18">
        <f t="shared" si="273"/>
        <v>0</v>
      </c>
      <c r="AF118" s="18">
        <f t="shared" si="273"/>
        <v>0</v>
      </c>
      <c r="AG118" s="18">
        <f t="shared" si="273"/>
        <v>0</v>
      </c>
      <c r="AH118" s="18">
        <f t="shared" si="273"/>
        <v>0</v>
      </c>
      <c r="AI118" s="18">
        <f t="shared" si="273"/>
        <v>0</v>
      </c>
      <c r="AJ118" s="18">
        <f t="shared" si="273"/>
        <v>0</v>
      </c>
      <c r="AK118" s="18">
        <f t="shared" si="273"/>
        <v>0</v>
      </c>
      <c r="AL118" s="18">
        <f t="shared" si="273"/>
        <v>0</v>
      </c>
      <c r="AM118" s="18">
        <f t="shared" si="273"/>
        <v>0</v>
      </c>
      <c r="AN118" s="18">
        <f t="shared" si="273"/>
        <v>0</v>
      </c>
      <c r="AO118" s="18">
        <f t="shared" si="273"/>
        <v>0</v>
      </c>
      <c r="AP118" s="18">
        <f t="shared" si="273"/>
        <v>0</v>
      </c>
      <c r="AQ118" s="18">
        <f t="shared" si="273"/>
        <v>0</v>
      </c>
      <c r="AR118" s="18">
        <f t="shared" si="273"/>
        <v>0</v>
      </c>
      <c r="AS118" s="18">
        <f t="shared" si="273"/>
        <v>0</v>
      </c>
      <c r="AT118" s="18">
        <f t="shared" si="273"/>
        <v>0</v>
      </c>
      <c r="AU118" s="18">
        <f t="shared" si="273"/>
        <v>0</v>
      </c>
      <c r="AV118" s="18">
        <f t="shared" si="273"/>
        <v>0</v>
      </c>
      <c r="AW118" s="18">
        <f t="shared" si="273"/>
        <v>0</v>
      </c>
      <c r="AX118" s="18">
        <f t="shared" si="273"/>
        <v>0</v>
      </c>
      <c r="AY118" s="18">
        <f t="shared" si="273"/>
        <v>0</v>
      </c>
      <c r="AZ118" s="18">
        <f t="shared" si="273"/>
        <v>0</v>
      </c>
      <c r="BA118" s="18">
        <f t="shared" si="273"/>
        <v>0</v>
      </c>
      <c r="BB118" s="18">
        <f t="shared" si="273"/>
        <v>0</v>
      </c>
      <c r="BC118" s="18">
        <f t="shared" si="273"/>
        <v>0</v>
      </c>
      <c r="BD118" s="18">
        <f t="shared" si="273"/>
        <v>0</v>
      </c>
      <c r="BE118" s="18">
        <f t="shared" si="273"/>
        <v>0</v>
      </c>
      <c r="BF118" s="18">
        <f t="shared" si="273"/>
        <v>0</v>
      </c>
      <c r="BG118" s="18">
        <f t="shared" si="273"/>
        <v>0</v>
      </c>
      <c r="BH118" s="18">
        <f t="shared" si="273"/>
        <v>0</v>
      </c>
      <c r="BI118" s="18">
        <f t="shared" si="273"/>
        <v>0</v>
      </c>
      <c r="BJ118" s="18">
        <f t="shared" si="273"/>
        <v>0</v>
      </c>
      <c r="BK118" s="18">
        <f t="shared" si="273"/>
        <v>0</v>
      </c>
      <c r="BL118" s="18">
        <f t="shared" si="273"/>
        <v>0</v>
      </c>
      <c r="BM118" s="18">
        <f t="shared" ref="BM118:BS118" si="274">-BM76+BL76</f>
        <v>0</v>
      </c>
      <c r="BN118" s="18">
        <f t="shared" si="274"/>
        <v>0</v>
      </c>
      <c r="BO118" s="18">
        <f t="shared" si="274"/>
        <v>0</v>
      </c>
      <c r="BP118" s="18">
        <f t="shared" si="274"/>
        <v>0</v>
      </c>
      <c r="BQ118" s="18">
        <f t="shared" si="274"/>
        <v>0</v>
      </c>
      <c r="BR118" s="18">
        <f t="shared" si="274"/>
        <v>0</v>
      </c>
      <c r="BS118" s="18">
        <f t="shared" si="274"/>
        <v>0</v>
      </c>
      <c r="BT118" s="18">
        <f>-BT76+BS76</f>
        <v>0</v>
      </c>
      <c r="BU118" s="18">
        <f t="shared" ref="BU118:BV118" si="275">-BU76+BT76</f>
        <v>0</v>
      </c>
      <c r="BV118" s="18">
        <f t="shared" si="275"/>
        <v>0</v>
      </c>
    </row>
    <row r="119" spans="1:74" x14ac:dyDescent="0.25">
      <c r="A119" s="142" t="s">
        <v>276</v>
      </c>
      <c r="B119" s="141" t="s">
        <v>289</v>
      </c>
      <c r="C119" s="141" t="s">
        <v>290</v>
      </c>
      <c r="D119" s="18">
        <f>+D97</f>
        <v>34.885479452054796</v>
      </c>
      <c r="E119" s="18">
        <f t="shared" ref="E119:U119" si="276">+E97-D97</f>
        <v>6.2253369863013717</v>
      </c>
      <c r="F119" s="18">
        <f t="shared" si="276"/>
        <v>24.719401972602739</v>
      </c>
      <c r="G119" s="18">
        <f t="shared" si="276"/>
        <v>480.88471355013701</v>
      </c>
      <c r="H119" s="18">
        <f t="shared" si="276"/>
        <v>-154.04585136304934</v>
      </c>
      <c r="I119" s="18">
        <f t="shared" si="276"/>
        <v>12.393460866504938</v>
      </c>
      <c r="J119" s="18">
        <f t="shared" si="276"/>
        <v>-61.578171467072764</v>
      </c>
      <c r="K119" s="18">
        <f t="shared" si="276"/>
        <v>46.299525823934744</v>
      </c>
      <c r="L119" s="18">
        <f t="shared" si="276"/>
        <v>-6.0967347133637304</v>
      </c>
      <c r="M119" s="18">
        <f t="shared" si="276"/>
        <v>3.1508553618262454</v>
      </c>
      <c r="N119" s="18">
        <f t="shared" si="276"/>
        <v>-246.50564893103405</v>
      </c>
      <c r="O119" s="18">
        <f t="shared" si="276"/>
        <v>-119.21283291463936</v>
      </c>
      <c r="P119" s="18">
        <f t="shared" si="276"/>
        <v>0.31679301936303617</v>
      </c>
      <c r="Q119" s="18">
        <f t="shared" si="276"/>
        <v>0.32154491465348656</v>
      </c>
      <c r="R119" s="18">
        <f t="shared" si="276"/>
        <v>0.32636808837327536</v>
      </c>
      <c r="S119" s="18">
        <f t="shared" si="276"/>
        <v>0.3312636096988868</v>
      </c>
      <c r="T119" s="18">
        <f t="shared" si="276"/>
        <v>0.33623256384436573</v>
      </c>
      <c r="U119" s="18">
        <f t="shared" si="276"/>
        <v>0.34127605230203173</v>
      </c>
      <c r="V119" s="18">
        <f t="shared" ref="V119:Z119" si="277">+V97-U97</f>
        <v>0.3463951930865683</v>
      </c>
      <c r="W119" s="18">
        <f t="shared" si="277"/>
        <v>0.35159112098285661</v>
      </c>
      <c r="X119" s="18">
        <f t="shared" si="277"/>
        <v>0.9795414292525777</v>
      </c>
      <c r="Y119" s="18">
        <f t="shared" si="277"/>
        <v>0.37155810923639265</v>
      </c>
      <c r="Z119" s="18">
        <f t="shared" si="277"/>
        <v>0.37713148087494019</v>
      </c>
      <c r="AA119" s="18">
        <f t="shared" ref="AA119:BL119" si="278">+AA97-Z97</f>
        <v>0.38278845308806098</v>
      </c>
      <c r="AB119" s="18">
        <f t="shared" si="278"/>
        <v>0.38853027988438527</v>
      </c>
      <c r="AC119" s="18">
        <f t="shared" si="278"/>
        <v>0.39435823408264525</v>
      </c>
      <c r="AD119" s="18">
        <f t="shared" si="278"/>
        <v>0.40027360759388841</v>
      </c>
      <c r="AE119" s="18">
        <f t="shared" si="278"/>
        <v>0.40627771170780136</v>
      </c>
      <c r="AF119" s="18">
        <f t="shared" si="278"/>
        <v>0.41237187738340353</v>
      </c>
      <c r="AG119" s="18">
        <f t="shared" si="278"/>
        <v>0.41855745554416757</v>
      </c>
      <c r="AH119" s="18">
        <f t="shared" si="278"/>
        <v>0.42483581737732479</v>
      </c>
      <c r="AI119" s="18">
        <f t="shared" si="278"/>
        <v>0.43120835463798812</v>
      </c>
      <c r="AJ119" s="18">
        <f t="shared" si="278"/>
        <v>0.4376764799575561</v>
      </c>
      <c r="AK119" s="18">
        <f t="shared" si="278"/>
        <v>0.44424162715692361</v>
      </c>
      <c r="AL119" s="18">
        <f t="shared" si="278"/>
        <v>0.45090525156426864</v>
      </c>
      <c r="AM119" s="18">
        <f t="shared" si="278"/>
        <v>0.45766883033773453</v>
      </c>
      <c r="AN119" s="18">
        <f t="shared" si="278"/>
        <v>0.46453386279280906</v>
      </c>
      <c r="AO119" s="18">
        <f t="shared" si="278"/>
        <v>0.47150187073468786</v>
      </c>
      <c r="AP119" s="18">
        <f t="shared" si="278"/>
        <v>0.47857439879571118</v>
      </c>
      <c r="AQ119" s="18">
        <f t="shared" si="278"/>
        <v>0.4857530147776572</v>
      </c>
      <c r="AR119" s="18">
        <f t="shared" si="278"/>
        <v>0.49303930999931822</v>
      </c>
      <c r="AS119" s="18">
        <f t="shared" si="278"/>
        <v>0.50043489964929933</v>
      </c>
      <c r="AT119" s="18">
        <f t="shared" si="278"/>
        <v>0.50794142314405377</v>
      </c>
      <c r="AU119" s="18">
        <f t="shared" si="278"/>
        <v>0.51556054449120126</v>
      </c>
      <c r="AV119" s="18">
        <f t="shared" si="278"/>
        <v>0.52329395265856959</v>
      </c>
      <c r="AW119" s="18">
        <f t="shared" si="278"/>
        <v>0.5311433619484518</v>
      </c>
      <c r="AX119" s="18">
        <f t="shared" si="278"/>
        <v>0.53911051237767538</v>
      </c>
      <c r="AY119" s="18">
        <f t="shared" si="278"/>
        <v>0.54719717006334889</v>
      </c>
      <c r="AZ119" s="18">
        <f t="shared" si="278"/>
        <v>0.55540512761428573</v>
      </c>
      <c r="BA119" s="18">
        <f t="shared" si="278"/>
        <v>0.56373620452851014</v>
      </c>
      <c r="BB119" s="18">
        <f t="shared" si="278"/>
        <v>0.5721922475964405</v>
      </c>
      <c r="BC119" s="18">
        <f t="shared" si="278"/>
        <v>0.58077513131038216</v>
      </c>
      <c r="BD119" s="18">
        <f t="shared" si="278"/>
        <v>0.58948675828003161</v>
      </c>
      <c r="BE119" s="18">
        <f t="shared" si="278"/>
        <v>0.59832905965424033</v>
      </c>
      <c r="BF119" s="18">
        <f t="shared" si="278"/>
        <v>0.60730399554904579</v>
      </c>
      <c r="BG119" s="18">
        <f t="shared" si="278"/>
        <v>0.61641355548228915</v>
      </c>
      <c r="BH119" s="18">
        <f t="shared" si="278"/>
        <v>0.62565975881452829</v>
      </c>
      <c r="BI119" s="18">
        <f t="shared" si="278"/>
        <v>0.63504465519673658</v>
      </c>
      <c r="BJ119" s="18">
        <f t="shared" si="278"/>
        <v>0.64457032502468792</v>
      </c>
      <c r="BK119" s="18">
        <f t="shared" si="278"/>
        <v>0.65423887990007046</v>
      </c>
      <c r="BL119" s="18">
        <f t="shared" si="278"/>
        <v>0.66405246309854959</v>
      </c>
      <c r="BM119" s="18">
        <f t="shared" ref="BM119:BS119" si="279">+BM97-BL97</f>
        <v>0.67401325004505708</v>
      </c>
      <c r="BN119" s="18">
        <f t="shared" si="279"/>
        <v>0.68412344879570242</v>
      </c>
      <c r="BO119" s="18">
        <f t="shared" si="279"/>
        <v>0.69438530052764946</v>
      </c>
      <c r="BP119" s="18">
        <f t="shared" si="279"/>
        <v>0.70480108003556552</v>
      </c>
      <c r="BQ119" s="18">
        <f t="shared" si="279"/>
        <v>0.71537309623610668</v>
      </c>
      <c r="BR119" s="18">
        <f t="shared" si="279"/>
        <v>0.72610369267963648</v>
      </c>
      <c r="BS119" s="18">
        <f t="shared" si="279"/>
        <v>0.73699524806983874</v>
      </c>
      <c r="BT119" s="18">
        <f>+BT97-BS97</f>
        <v>0.74805017679087626</v>
      </c>
      <c r="BU119" s="18">
        <f t="shared" ref="BU119:BV119" si="280">+BU97-BT97</f>
        <v>0.75927092944274932</v>
      </c>
      <c r="BV119" s="18">
        <f t="shared" si="280"/>
        <v>0.77065999338437052</v>
      </c>
    </row>
    <row r="120" spans="1:74" x14ac:dyDescent="0.25">
      <c r="A120" s="142" t="s">
        <v>276</v>
      </c>
      <c r="B120" s="141" t="s">
        <v>291</v>
      </c>
      <c r="C120" s="141" t="s">
        <v>292</v>
      </c>
      <c r="D120" s="18">
        <f>+D98</f>
        <v>0</v>
      </c>
      <c r="E120" s="18">
        <f t="shared" ref="E120:U120" si="281">+E98-D98</f>
        <v>0</v>
      </c>
      <c r="F120" s="18">
        <f t="shared" si="281"/>
        <v>0</v>
      </c>
      <c r="G120" s="18">
        <f t="shared" si="281"/>
        <v>0</v>
      </c>
      <c r="H120" s="18">
        <f t="shared" si="281"/>
        <v>0</v>
      </c>
      <c r="I120" s="18">
        <f t="shared" si="281"/>
        <v>0</v>
      </c>
      <c r="J120" s="18">
        <f t="shared" si="281"/>
        <v>0</v>
      </c>
      <c r="K120" s="18">
        <f t="shared" si="281"/>
        <v>0</v>
      </c>
      <c r="L120" s="18">
        <f t="shared" si="281"/>
        <v>0</v>
      </c>
      <c r="M120" s="18">
        <f t="shared" si="281"/>
        <v>0</v>
      </c>
      <c r="N120" s="18">
        <f t="shared" si="281"/>
        <v>0</v>
      </c>
      <c r="O120" s="18">
        <f t="shared" si="281"/>
        <v>14.844380241784858</v>
      </c>
      <c r="P120" s="18">
        <f t="shared" si="281"/>
        <v>0.22266570362677029</v>
      </c>
      <c r="Q120" s="18">
        <f t="shared" si="281"/>
        <v>0.22600568918117148</v>
      </c>
      <c r="R120" s="18">
        <f t="shared" si="281"/>
        <v>0.22939577451888837</v>
      </c>
      <c r="S120" s="18">
        <f t="shared" si="281"/>
        <v>0.23283671113667737</v>
      </c>
      <c r="T120" s="18">
        <f t="shared" si="281"/>
        <v>0.2363292618037196</v>
      </c>
      <c r="U120" s="18">
        <f t="shared" si="281"/>
        <v>0.23987420073077992</v>
      </c>
      <c r="V120" s="18">
        <f t="shared" ref="V120:Z120" si="282">+V98-U98</f>
        <v>0.24347231374174427</v>
      </c>
      <c r="W120" s="18">
        <f t="shared" si="282"/>
        <v>0.24712439844786616</v>
      </c>
      <c r="X120" s="18">
        <f t="shared" si="282"/>
        <v>0.25083126442457981</v>
      </c>
      <c r="Y120" s="18">
        <f t="shared" si="282"/>
        <v>0.25459373339095492</v>
      </c>
      <c r="Z120" s="18">
        <f t="shared" si="282"/>
        <v>0.25841263939181758</v>
      </c>
      <c r="AA120" s="18">
        <f t="shared" ref="AA120:BL120" si="283">+AA98-Z98</f>
        <v>0.26228882898269745</v>
      </c>
      <c r="AB120" s="18">
        <f t="shared" si="283"/>
        <v>0.26622316141743596</v>
      </c>
      <c r="AC120" s="18">
        <f t="shared" si="283"/>
        <v>0.27021650883869697</v>
      </c>
      <c r="AD120" s="18">
        <f t="shared" si="283"/>
        <v>0.2742697564712735</v>
      </c>
      <c r="AE120" s="18">
        <f t="shared" si="283"/>
        <v>0.27838380281835384</v>
      </c>
      <c r="AF120" s="18">
        <f t="shared" si="283"/>
        <v>0.2825595598606121</v>
      </c>
      <c r="AG120" s="18">
        <f t="shared" si="283"/>
        <v>0.28679795325853874</v>
      </c>
      <c r="AH120" s="18">
        <f t="shared" si="283"/>
        <v>0.2910999225574038</v>
      </c>
      <c r="AI120" s="18">
        <f t="shared" si="283"/>
        <v>0.29546642139577273</v>
      </c>
      <c r="AJ120" s="18">
        <f t="shared" si="283"/>
        <v>0.299898417716701</v>
      </c>
      <c r="AK120" s="18">
        <f t="shared" si="283"/>
        <v>0.30439689398246017</v>
      </c>
      <c r="AL120" s="18">
        <f t="shared" si="283"/>
        <v>0.30896284739219126</v>
      </c>
      <c r="AM120" s="18">
        <f t="shared" si="283"/>
        <v>0.31359729010308257</v>
      </c>
      <c r="AN120" s="18">
        <f t="shared" si="283"/>
        <v>0.31830124945462046</v>
      </c>
      <c r="AO120" s="18">
        <f t="shared" si="283"/>
        <v>0.32307576819644268</v>
      </c>
      <c r="AP120" s="18">
        <f t="shared" si="283"/>
        <v>0.32792190471938198</v>
      </c>
      <c r="AQ120" s="18">
        <f t="shared" si="283"/>
        <v>0.33284073329018327</v>
      </c>
      <c r="AR120" s="18">
        <f t="shared" si="283"/>
        <v>0.33783334428953182</v>
      </c>
      <c r="AS120" s="18">
        <f t="shared" si="283"/>
        <v>0.34290084445387592</v>
      </c>
      <c r="AT120" s="18">
        <f t="shared" si="283"/>
        <v>0.34804435712068482</v>
      </c>
      <c r="AU120" s="18">
        <f t="shared" si="283"/>
        <v>0.35326502247749403</v>
      </c>
      <c r="AV120" s="18">
        <f t="shared" si="283"/>
        <v>0.35856399781465242</v>
      </c>
      <c r="AW120" s="18">
        <f t="shared" si="283"/>
        <v>0.36394245778187795</v>
      </c>
      <c r="AX120" s="18">
        <f t="shared" si="283"/>
        <v>0.36940159464860045</v>
      </c>
      <c r="AY120" s="18">
        <f t="shared" si="283"/>
        <v>0.37494261856832978</v>
      </c>
      <c r="AZ120" s="18">
        <f t="shared" si="283"/>
        <v>0.38056675784686078</v>
      </c>
      <c r="BA120" s="18">
        <f t="shared" si="283"/>
        <v>0.38627525921455685</v>
      </c>
      <c r="BB120" s="18">
        <f t="shared" si="283"/>
        <v>0.39206938810278302</v>
      </c>
      <c r="BC120" s="18">
        <f t="shared" si="283"/>
        <v>0.39795042892432164</v>
      </c>
      <c r="BD120" s="18">
        <f t="shared" si="283"/>
        <v>0.40391968535818279</v>
      </c>
      <c r="BE120" s="18">
        <f t="shared" si="283"/>
        <v>0.40997848063855358</v>
      </c>
      <c r="BF120" s="18">
        <f t="shared" si="283"/>
        <v>0.41612815784813506</v>
      </c>
      <c r="BG120" s="18">
        <f t="shared" si="283"/>
        <v>0.4223700802158632</v>
      </c>
      <c r="BH120" s="18">
        <f t="shared" si="283"/>
        <v>0.42870563141909557</v>
      </c>
      <c r="BI120" s="18">
        <f t="shared" si="283"/>
        <v>0.4351362158903811</v>
      </c>
      <c r="BJ120" s="18">
        <f t="shared" si="283"/>
        <v>0.44166325912873816</v>
      </c>
      <c r="BK120" s="18">
        <f t="shared" si="283"/>
        <v>0.44828820801566849</v>
      </c>
      <c r="BL120" s="18">
        <f t="shared" si="283"/>
        <v>0.45501253113589968</v>
      </c>
      <c r="BM120" s="18">
        <f t="shared" ref="BM120:BS120" si="284">+BM98-BL98</f>
        <v>0.46183771910295235</v>
      </c>
      <c r="BN120" s="18">
        <f t="shared" si="284"/>
        <v>0.46876528488947855</v>
      </c>
      <c r="BO120" s="18">
        <f t="shared" si="284"/>
        <v>0.47579676416282979</v>
      </c>
      <c r="BP120" s="18">
        <f t="shared" si="284"/>
        <v>0.48293371562527199</v>
      </c>
      <c r="BQ120" s="18">
        <f t="shared" si="284"/>
        <v>0.49017772135965743</v>
      </c>
      <c r="BR120" s="18">
        <f t="shared" si="284"/>
        <v>0.49753038718003495</v>
      </c>
      <c r="BS120" s="18">
        <f t="shared" si="284"/>
        <v>0.50499334298774556</v>
      </c>
      <c r="BT120" s="18">
        <f>+BT98-BS98</f>
        <v>0.51256824313256288</v>
      </c>
      <c r="BU120" s="18">
        <f t="shared" ref="BU120:BV120" si="285">+BU98-BT98</f>
        <v>0.52025676677954635</v>
      </c>
      <c r="BV120" s="18">
        <f t="shared" si="285"/>
        <v>0.52806061828124484</v>
      </c>
    </row>
    <row r="121" spans="1:74" x14ac:dyDescent="0.25">
      <c r="A121" s="142" t="s">
        <v>276</v>
      </c>
      <c r="B121" s="141" t="s">
        <v>293</v>
      </c>
      <c r="C121" s="141" t="s">
        <v>294</v>
      </c>
      <c r="D121" s="18">
        <f>+D101</f>
        <v>0</v>
      </c>
      <c r="E121" s="18">
        <f t="shared" ref="E121:U121" si="286">+E101-D101</f>
        <v>0</v>
      </c>
      <c r="F121" s="18">
        <f t="shared" si="286"/>
        <v>0</v>
      </c>
      <c r="G121" s="18">
        <f t="shared" si="286"/>
        <v>0</v>
      </c>
      <c r="H121" s="18">
        <f t="shared" si="286"/>
        <v>0</v>
      </c>
      <c r="I121" s="18">
        <f t="shared" si="286"/>
        <v>0</v>
      </c>
      <c r="J121" s="18">
        <f t="shared" si="286"/>
        <v>0</v>
      </c>
      <c r="K121" s="18">
        <f t="shared" si="286"/>
        <v>0</v>
      </c>
      <c r="L121" s="18">
        <f t="shared" si="286"/>
        <v>0</v>
      </c>
      <c r="M121" s="18">
        <f t="shared" si="286"/>
        <v>0</v>
      </c>
      <c r="N121" s="18">
        <f t="shared" si="286"/>
        <v>0</v>
      </c>
      <c r="O121" s="18">
        <f t="shared" si="286"/>
        <v>0</v>
      </c>
      <c r="P121" s="18">
        <f t="shared" si="286"/>
        <v>0</v>
      </c>
      <c r="Q121" s="18">
        <f t="shared" si="286"/>
        <v>0</v>
      </c>
      <c r="R121" s="18">
        <f t="shared" si="286"/>
        <v>0</v>
      </c>
      <c r="S121" s="18">
        <f t="shared" si="286"/>
        <v>0</v>
      </c>
      <c r="T121" s="18">
        <f t="shared" si="286"/>
        <v>0</v>
      </c>
      <c r="U121" s="18">
        <f t="shared" si="286"/>
        <v>0</v>
      </c>
      <c r="V121" s="18">
        <f t="shared" ref="V121:Z121" si="287">+V101-U101</f>
        <v>0</v>
      </c>
      <c r="W121" s="18">
        <f t="shared" si="287"/>
        <v>0</v>
      </c>
      <c r="X121" s="18">
        <f t="shared" si="287"/>
        <v>0</v>
      </c>
      <c r="Y121" s="18">
        <f t="shared" si="287"/>
        <v>0</v>
      </c>
      <c r="Z121" s="18">
        <f t="shared" si="287"/>
        <v>0</v>
      </c>
      <c r="AA121" s="18">
        <f t="shared" ref="AA121:BL121" si="288">+AA101-Z101</f>
        <v>0</v>
      </c>
      <c r="AB121" s="18">
        <f t="shared" si="288"/>
        <v>0</v>
      </c>
      <c r="AC121" s="18">
        <f t="shared" si="288"/>
        <v>0</v>
      </c>
      <c r="AD121" s="18">
        <f t="shared" si="288"/>
        <v>0</v>
      </c>
      <c r="AE121" s="18">
        <f t="shared" si="288"/>
        <v>0</v>
      </c>
      <c r="AF121" s="18">
        <f t="shared" si="288"/>
        <v>0</v>
      </c>
      <c r="AG121" s="18">
        <f t="shared" si="288"/>
        <v>0</v>
      </c>
      <c r="AH121" s="18">
        <f t="shared" si="288"/>
        <v>0</v>
      </c>
      <c r="AI121" s="18">
        <f t="shared" si="288"/>
        <v>0</v>
      </c>
      <c r="AJ121" s="18">
        <f t="shared" si="288"/>
        <v>0</v>
      </c>
      <c r="AK121" s="18">
        <f t="shared" si="288"/>
        <v>0</v>
      </c>
      <c r="AL121" s="18">
        <f t="shared" si="288"/>
        <v>0</v>
      </c>
      <c r="AM121" s="18">
        <f t="shared" si="288"/>
        <v>0</v>
      </c>
      <c r="AN121" s="18">
        <f t="shared" si="288"/>
        <v>0</v>
      </c>
      <c r="AO121" s="18">
        <f t="shared" si="288"/>
        <v>0</v>
      </c>
      <c r="AP121" s="18">
        <f t="shared" si="288"/>
        <v>0</v>
      </c>
      <c r="AQ121" s="18">
        <f t="shared" si="288"/>
        <v>0</v>
      </c>
      <c r="AR121" s="18">
        <f t="shared" si="288"/>
        <v>0</v>
      </c>
      <c r="AS121" s="18">
        <f t="shared" si="288"/>
        <v>0</v>
      </c>
      <c r="AT121" s="18">
        <f t="shared" si="288"/>
        <v>0</v>
      </c>
      <c r="AU121" s="18">
        <f t="shared" si="288"/>
        <v>0</v>
      </c>
      <c r="AV121" s="18">
        <f t="shared" si="288"/>
        <v>0</v>
      </c>
      <c r="AW121" s="18">
        <f t="shared" si="288"/>
        <v>0</v>
      </c>
      <c r="AX121" s="18">
        <f t="shared" si="288"/>
        <v>0</v>
      </c>
      <c r="AY121" s="18">
        <f t="shared" si="288"/>
        <v>0</v>
      </c>
      <c r="AZ121" s="18">
        <f t="shared" si="288"/>
        <v>0</v>
      </c>
      <c r="BA121" s="18">
        <f t="shared" si="288"/>
        <v>0</v>
      </c>
      <c r="BB121" s="18">
        <f t="shared" si="288"/>
        <v>0</v>
      </c>
      <c r="BC121" s="18">
        <f t="shared" si="288"/>
        <v>0</v>
      </c>
      <c r="BD121" s="18">
        <f t="shared" si="288"/>
        <v>0</v>
      </c>
      <c r="BE121" s="18">
        <f t="shared" si="288"/>
        <v>0</v>
      </c>
      <c r="BF121" s="18">
        <f t="shared" si="288"/>
        <v>0</v>
      </c>
      <c r="BG121" s="18">
        <f t="shared" si="288"/>
        <v>0</v>
      </c>
      <c r="BH121" s="18">
        <f t="shared" si="288"/>
        <v>0</v>
      </c>
      <c r="BI121" s="18">
        <f t="shared" si="288"/>
        <v>0</v>
      </c>
      <c r="BJ121" s="18">
        <f t="shared" si="288"/>
        <v>0</v>
      </c>
      <c r="BK121" s="18">
        <f t="shared" si="288"/>
        <v>0</v>
      </c>
      <c r="BL121" s="18">
        <f t="shared" si="288"/>
        <v>0</v>
      </c>
      <c r="BM121" s="18">
        <f t="shared" ref="BM121:BS121" si="289">+BM101-BL101</f>
        <v>0</v>
      </c>
      <c r="BN121" s="18">
        <f t="shared" si="289"/>
        <v>0</v>
      </c>
      <c r="BO121" s="18">
        <f t="shared" si="289"/>
        <v>0</v>
      </c>
      <c r="BP121" s="18">
        <f t="shared" si="289"/>
        <v>0</v>
      </c>
      <c r="BQ121" s="18">
        <f t="shared" si="289"/>
        <v>0</v>
      </c>
      <c r="BR121" s="18">
        <f t="shared" si="289"/>
        <v>0</v>
      </c>
      <c r="BS121" s="18">
        <f t="shared" si="289"/>
        <v>0</v>
      </c>
      <c r="BT121" s="18">
        <f>+BT101-BS101</f>
        <v>0</v>
      </c>
      <c r="BU121" s="18">
        <f t="shared" ref="BU121:BV121" si="290">+BU101-BT101</f>
        <v>0</v>
      </c>
      <c r="BV121" s="18">
        <f t="shared" si="290"/>
        <v>0</v>
      </c>
    </row>
    <row r="122" spans="1:74" ht="15.75" thickBot="1" x14ac:dyDescent="0.3">
      <c r="A122" s="145"/>
      <c r="B122" s="141" t="s">
        <v>295</v>
      </c>
      <c r="C122" s="141" t="s">
        <v>296</v>
      </c>
      <c r="D122" s="18">
        <f t="shared" ref="D122:U122" si="291">SUM(D115:D121)</f>
        <v>34.885479452054796</v>
      </c>
      <c r="E122" s="18">
        <f t="shared" si="291"/>
        <v>6.2253369863013717</v>
      </c>
      <c r="F122" s="18">
        <f t="shared" si="291"/>
        <v>24.719401972602739</v>
      </c>
      <c r="G122" s="18">
        <f t="shared" si="291"/>
        <v>480.88471355013701</v>
      </c>
      <c r="H122" s="18">
        <f t="shared" si="291"/>
        <v>-154.04585136304934</v>
      </c>
      <c r="I122" s="18">
        <f t="shared" si="291"/>
        <v>12.393460866504938</v>
      </c>
      <c r="J122" s="18">
        <f t="shared" si="291"/>
        <v>-61.578171467072764</v>
      </c>
      <c r="K122" s="18">
        <f t="shared" si="291"/>
        <v>46.299525823934744</v>
      </c>
      <c r="L122" s="18">
        <f t="shared" si="291"/>
        <v>-6.0967347133637304</v>
      </c>
      <c r="M122" s="18">
        <f t="shared" si="291"/>
        <v>3.1508553618262454</v>
      </c>
      <c r="N122" s="18">
        <f t="shared" si="291"/>
        <v>-326.96204035468287</v>
      </c>
      <c r="O122" s="18">
        <f t="shared" si="291"/>
        <v>-189.41451743348364</v>
      </c>
      <c r="P122" s="18">
        <f t="shared" si="291"/>
        <v>-1.9430781197743414</v>
      </c>
      <c r="Q122" s="18">
        <f t="shared" si="291"/>
        <v>-1.97222429157096</v>
      </c>
      <c r="R122" s="18">
        <f t="shared" si="291"/>
        <v>-2.0018076559445177</v>
      </c>
      <c r="S122" s="18">
        <f t="shared" si="291"/>
        <v>-2.0318347707836608</v>
      </c>
      <c r="T122" s="18">
        <f t="shared" si="291"/>
        <v>-2.0623122923454762</v>
      </c>
      <c r="U122" s="18">
        <f t="shared" si="291"/>
        <v>-2.0932469767306028</v>
      </c>
      <c r="V122" s="18">
        <f t="shared" ref="V122:Z122" si="292">SUM(V115:V121)</f>
        <v>-2.1246456813815939</v>
      </c>
      <c r="W122" s="18">
        <f t="shared" si="292"/>
        <v>-17.51017453935906</v>
      </c>
      <c r="X122" s="18">
        <f t="shared" si="292"/>
        <v>-1.7964915432376891</v>
      </c>
      <c r="Y122" s="18">
        <f t="shared" si="292"/>
        <v>-2.4461153578412826</v>
      </c>
      <c r="Z122" s="18">
        <f t="shared" si="292"/>
        <v>-2.4828070882088866</v>
      </c>
      <c r="AA122" s="18">
        <f t="shared" ref="AA122:BL122" si="293">SUM(AA115:AA121)</f>
        <v>-2.5200491945319641</v>
      </c>
      <c r="AB122" s="18">
        <f t="shared" si="293"/>
        <v>-2.5578499324499973</v>
      </c>
      <c r="AC122" s="18">
        <f t="shared" si="293"/>
        <v>-2.5962176814367446</v>
      </c>
      <c r="AD122" s="18">
        <f t="shared" si="293"/>
        <v>-2.6351609466582993</v>
      </c>
      <c r="AE122" s="18">
        <f t="shared" si="293"/>
        <v>-2.6746883608581413</v>
      </c>
      <c r="AF122" s="18">
        <f t="shared" si="293"/>
        <v>-2.7148086862710343</v>
      </c>
      <c r="AG122" s="18">
        <f t="shared" si="293"/>
        <v>-2.7555308165650807</v>
      </c>
      <c r="AH122" s="18">
        <f t="shared" si="293"/>
        <v>-2.7968637788135524</v>
      </c>
      <c r="AI122" s="18">
        <f t="shared" si="293"/>
        <v>-2.8388167354957972</v>
      </c>
      <c r="AJ122" s="18">
        <f t="shared" si="293"/>
        <v>-2.8813989865282039</v>
      </c>
      <c r="AK122" s="18">
        <f t="shared" si="293"/>
        <v>-2.9246199713261234</v>
      </c>
      <c r="AL122" s="18">
        <f t="shared" si="293"/>
        <v>-2.9684892708960291</v>
      </c>
      <c r="AM122" s="18">
        <f t="shared" si="293"/>
        <v>-3.0130166099594753</v>
      </c>
      <c r="AN122" s="18">
        <f t="shared" si="293"/>
        <v>-3.0582118591088623</v>
      </c>
      <c r="AO122" s="18">
        <f t="shared" si="293"/>
        <v>-3.1040850369954995</v>
      </c>
      <c r="AP122" s="18">
        <f t="shared" si="293"/>
        <v>-3.1506463125503892</v>
      </c>
      <c r="AQ122" s="18">
        <f t="shared" si="293"/>
        <v>-3.1979060072386716</v>
      </c>
      <c r="AR122" s="18">
        <f t="shared" si="293"/>
        <v>-3.2458745973472851</v>
      </c>
      <c r="AS122" s="18">
        <f t="shared" si="293"/>
        <v>-3.294562716307464</v>
      </c>
      <c r="AT122" s="18">
        <f t="shared" si="293"/>
        <v>-3.343981157052049</v>
      </c>
      <c r="AU122" s="18">
        <f t="shared" si="293"/>
        <v>-3.3941408744078956</v>
      </c>
      <c r="AV122" s="18">
        <f t="shared" si="293"/>
        <v>-3.4450529875239901</v>
      </c>
      <c r="AW122" s="18">
        <f t="shared" si="293"/>
        <v>-3.4967287823368132</v>
      </c>
      <c r="AX122" s="18">
        <f t="shared" si="293"/>
        <v>-3.5491797140718901</v>
      </c>
      <c r="AY122" s="18">
        <f t="shared" si="293"/>
        <v>-3.6024174097829338</v>
      </c>
      <c r="AZ122" s="18">
        <f t="shared" si="293"/>
        <v>-3.6564536709297322</v>
      </c>
      <c r="BA122" s="18">
        <f t="shared" si="293"/>
        <v>-3.711300475993653</v>
      </c>
      <c r="BB122" s="18">
        <f t="shared" si="293"/>
        <v>-3.7669699831335706</v>
      </c>
      <c r="BC122" s="18">
        <f t="shared" si="293"/>
        <v>-3.8234745328805282</v>
      </c>
      <c r="BD122" s="18">
        <f t="shared" si="293"/>
        <v>-3.8808266508737503</v>
      </c>
      <c r="BE122" s="18">
        <f t="shared" si="293"/>
        <v>-3.9390390506368185</v>
      </c>
      <c r="BF122" s="18">
        <f t="shared" si="293"/>
        <v>-3.9981246363964829</v>
      </c>
      <c r="BG122" s="18">
        <f t="shared" si="293"/>
        <v>-4.0580965059423733</v>
      </c>
      <c r="BH122" s="18">
        <f t="shared" si="293"/>
        <v>-4.1189679535315697</v>
      </c>
      <c r="BI122" s="18">
        <f t="shared" si="293"/>
        <v>-4.1807524728344134</v>
      </c>
      <c r="BJ122" s="18">
        <f t="shared" si="293"/>
        <v>-4.2434637599270175</v>
      </c>
      <c r="BK122" s="18">
        <f t="shared" si="293"/>
        <v>-4.3071157163258604</v>
      </c>
      <c r="BL122" s="18">
        <f t="shared" si="293"/>
        <v>-4.3717224520707845</v>
      </c>
      <c r="BM122" s="18">
        <f t="shared" ref="BM122:BT122" si="294">SUM(BM115:BM121)</f>
        <v>-4.4372982888519061</v>
      </c>
      <c r="BN122" s="18">
        <f t="shared" si="294"/>
        <v>-4.5038577631845911</v>
      </c>
      <c r="BO122" s="18">
        <f t="shared" si="294"/>
        <v>-4.5714156296324262</v>
      </c>
      <c r="BP122" s="18">
        <f t="shared" si="294"/>
        <v>-4.6399868640768958</v>
      </c>
      <c r="BQ122" s="18">
        <f t="shared" si="294"/>
        <v>-4.7095866670380246</v>
      </c>
      <c r="BR122" s="18">
        <f t="shared" si="294"/>
        <v>-4.7802304670436158</v>
      </c>
      <c r="BS122" s="18">
        <f t="shared" si="294"/>
        <v>-4.851933924049284</v>
      </c>
      <c r="BT122" s="18">
        <f t="shared" si="294"/>
        <v>-4.9247129329099621</v>
      </c>
      <c r="BU122" s="18">
        <f t="shared" ref="BU122:BV122" si="295">SUM(BU115:BU121)</f>
        <v>-4.9985836269036312</v>
      </c>
      <c r="BV122" s="18">
        <f t="shared" si="295"/>
        <v>207.68741982850509</v>
      </c>
    </row>
    <row r="123" spans="1:74" ht="15.75" thickBot="1" x14ac:dyDescent="0.3">
      <c r="A123" s="143"/>
      <c r="B123" s="146" t="s">
        <v>297</v>
      </c>
      <c r="C123" s="147" t="s">
        <v>298</v>
      </c>
      <c r="D123" s="54">
        <f t="shared" ref="D123:U123" si="296">SUM(D122,D114)</f>
        <v>-17.212933588494842</v>
      </c>
      <c r="E123" s="54">
        <f t="shared" si="296"/>
        <v>-46.654552249856508</v>
      </c>
      <c r="F123" s="54">
        <f t="shared" si="296"/>
        <v>-28.953685602097508</v>
      </c>
      <c r="G123" s="54">
        <f t="shared" si="296"/>
        <v>426.40652966181625</v>
      </c>
      <c r="H123" s="54">
        <f t="shared" si="296"/>
        <v>-209.3412080096949</v>
      </c>
      <c r="I123" s="54">
        <f t="shared" si="296"/>
        <v>-43.731326129840284</v>
      </c>
      <c r="J123" s="54">
        <f t="shared" si="296"/>
        <v>-118.54483026836317</v>
      </c>
      <c r="K123" s="54">
        <f t="shared" si="296"/>
        <v>-11.521632859375003</v>
      </c>
      <c r="L123" s="54">
        <f t="shared" si="296"/>
        <v>-76.763941106072949</v>
      </c>
      <c r="M123" s="54">
        <f t="shared" si="296"/>
        <v>-91.373380284436877</v>
      </c>
      <c r="N123" s="54">
        <f t="shared" si="296"/>
        <v>-461.46910032735366</v>
      </c>
      <c r="O123" s="54">
        <f t="shared" si="296"/>
        <v>307.67488300756997</v>
      </c>
      <c r="P123" s="54">
        <f t="shared" si="296"/>
        <v>502.60266332789496</v>
      </c>
      <c r="Q123" s="54">
        <f t="shared" si="296"/>
        <v>510.14170327781352</v>
      </c>
      <c r="R123" s="54">
        <f t="shared" si="296"/>
        <v>517.79382882698053</v>
      </c>
      <c r="S123" s="54">
        <f t="shared" si="296"/>
        <v>525.56073625938484</v>
      </c>
      <c r="T123" s="54">
        <f t="shared" si="296"/>
        <v>533.44414730327571</v>
      </c>
      <c r="U123" s="54">
        <f t="shared" si="296"/>
        <v>541.44580951282467</v>
      </c>
      <c r="V123" s="54">
        <f t="shared" ref="V123:Z123" si="297">SUM(V122,V114)</f>
        <v>549.56749665551695</v>
      </c>
      <c r="W123" s="54">
        <f t="shared" si="297"/>
        <v>624.72629385502466</v>
      </c>
      <c r="X123" s="54">
        <f t="shared" si="297"/>
        <v>642.64914510677988</v>
      </c>
      <c r="Y123" s="54">
        <f t="shared" si="297"/>
        <v>651.66620584192663</v>
      </c>
      <c r="Z123" s="54">
        <f t="shared" si="297"/>
        <v>661.44119892955564</v>
      </c>
      <c r="AA123" s="54">
        <f t="shared" ref="AA123:BL123" si="298">SUM(AA122,AA114)</f>
        <v>671.36281691349859</v>
      </c>
      <c r="AB123" s="54">
        <f t="shared" si="298"/>
        <v>681.43325916720096</v>
      </c>
      <c r="AC123" s="54">
        <f t="shared" si="298"/>
        <v>691.65475805470896</v>
      </c>
      <c r="AD123" s="54">
        <f t="shared" si="298"/>
        <v>702.0295794255295</v>
      </c>
      <c r="AE123" s="54">
        <f t="shared" si="298"/>
        <v>712.5600231169127</v>
      </c>
      <c r="AF123" s="54">
        <f t="shared" si="298"/>
        <v>723.24842346366609</v>
      </c>
      <c r="AG123" s="54">
        <f t="shared" si="298"/>
        <v>734.09714981562115</v>
      </c>
      <c r="AH123" s="54">
        <f t="shared" si="298"/>
        <v>745.10860706285496</v>
      </c>
      <c r="AI123" s="54">
        <f t="shared" si="298"/>
        <v>701.64938770411095</v>
      </c>
      <c r="AJ123" s="54">
        <f t="shared" si="298"/>
        <v>711.17176851967236</v>
      </c>
      <c r="AK123" s="54">
        <f t="shared" si="298"/>
        <v>720.83698504746735</v>
      </c>
      <c r="AL123" s="54">
        <f t="shared" si="298"/>
        <v>730.64717982317916</v>
      </c>
      <c r="AM123" s="54">
        <f t="shared" si="298"/>
        <v>740.6045275205264</v>
      </c>
      <c r="AN123" s="54">
        <f t="shared" si="298"/>
        <v>697.06323543333474</v>
      </c>
      <c r="AO123" s="54">
        <f t="shared" si="298"/>
        <v>707.32154396483452</v>
      </c>
      <c r="AP123" s="54">
        <f t="shared" si="298"/>
        <v>717.73372712430682</v>
      </c>
      <c r="AQ123" s="54">
        <f t="shared" si="298"/>
        <v>728.30209303117135</v>
      </c>
      <c r="AR123" s="54">
        <f t="shared" si="298"/>
        <v>739.02898442663889</v>
      </c>
      <c r="AS123" s="54">
        <f t="shared" si="298"/>
        <v>775.07361749370648</v>
      </c>
      <c r="AT123" s="54">
        <f t="shared" si="298"/>
        <v>786.12472918160165</v>
      </c>
      <c r="AU123" s="54">
        <f t="shared" si="298"/>
        <v>797.34160754481604</v>
      </c>
      <c r="AV123" s="54">
        <f t="shared" si="298"/>
        <v>808.72673908347815</v>
      </c>
      <c r="AW123" s="54">
        <f t="shared" si="298"/>
        <v>820.28264759522006</v>
      </c>
      <c r="AX123" s="54">
        <f t="shared" si="298"/>
        <v>832.01189473463808</v>
      </c>
      <c r="AY123" s="54">
        <f t="shared" si="298"/>
        <v>843.91708058114796</v>
      </c>
      <c r="AZ123" s="54">
        <f t="shared" si="298"/>
        <v>856.00084421535496</v>
      </c>
      <c r="BA123" s="54">
        <f t="shared" si="298"/>
        <v>868.26586430407485</v>
      </c>
      <c r="BB123" s="54">
        <f t="shared" si="298"/>
        <v>880.71485969412572</v>
      </c>
      <c r="BC123" s="54">
        <f t="shared" si="298"/>
        <v>893.35059001502782</v>
      </c>
      <c r="BD123" s="54">
        <f t="shared" si="298"/>
        <v>906.17585629074279</v>
      </c>
      <c r="BE123" s="54">
        <f t="shared" si="298"/>
        <v>919.19350156059352</v>
      </c>
      <c r="BF123" s="54">
        <f t="shared" si="298"/>
        <v>932.40641150949227</v>
      </c>
      <c r="BG123" s="54">
        <f t="shared" si="298"/>
        <v>945.8175151076249</v>
      </c>
      <c r="BH123" s="54">
        <f t="shared" si="298"/>
        <v>959.42978525972921</v>
      </c>
      <c r="BI123" s="54">
        <f t="shared" si="298"/>
        <v>973.24623946411498</v>
      </c>
      <c r="BJ123" s="54">
        <f t="shared" si="298"/>
        <v>987.26994048156632</v>
      </c>
      <c r="BK123" s="54">
        <f t="shared" si="298"/>
        <v>1001.5039970142797</v>
      </c>
      <c r="BL123" s="54">
        <f t="shared" si="298"/>
        <v>1015.9515643949834</v>
      </c>
      <c r="BM123" s="54">
        <f t="shared" ref="BM123:BT123" si="299">SUM(BM122,BM114)</f>
        <v>1017.4398452863991</v>
      </c>
      <c r="BN123" s="54">
        <f t="shared" si="299"/>
        <v>1032.3240903911837</v>
      </c>
      <c r="BO123" s="54">
        <f t="shared" si="299"/>
        <v>1047.4315991725418</v>
      </c>
      <c r="BP123" s="54">
        <f t="shared" si="299"/>
        <v>1062.7657205856199</v>
      </c>
      <c r="BQ123" s="54">
        <f t="shared" si="299"/>
        <v>1078.3298538198942</v>
      </c>
      <c r="BR123" s="54">
        <f t="shared" si="299"/>
        <v>1068.9706107520146</v>
      </c>
      <c r="BS123" s="54">
        <f t="shared" si="299"/>
        <v>1085.0051699132948</v>
      </c>
      <c r="BT123" s="54">
        <f t="shared" si="299"/>
        <v>1101.2802474619941</v>
      </c>
      <c r="BU123" s="54">
        <f t="shared" ref="BU123:BV123" si="300">SUM(BU122,BU114)</f>
        <v>1117.7994511739237</v>
      </c>
      <c r="BV123" s="54">
        <f t="shared" si="300"/>
        <v>1347.3274251513444</v>
      </c>
    </row>
    <row r="124" spans="1:74" x14ac:dyDescent="0.25">
      <c r="A124" s="142" t="s">
        <v>273</v>
      </c>
      <c r="B124" s="141" t="s">
        <v>299</v>
      </c>
      <c r="C124" s="141" t="s">
        <v>300</v>
      </c>
      <c r="D124" s="56">
        <f>-D42-D45-D112</f>
        <v>-125</v>
      </c>
      <c r="E124" s="56">
        <f t="shared" ref="E124:U124" si="301">-E42-E45+D42+D45-E112</f>
        <v>-150</v>
      </c>
      <c r="F124" s="56">
        <f t="shared" si="301"/>
        <v>-250</v>
      </c>
      <c r="G124" s="56">
        <f t="shared" si="301"/>
        <v>-2200</v>
      </c>
      <c r="H124" s="56">
        <f t="shared" si="301"/>
        <v>-1575</v>
      </c>
      <c r="I124" s="56">
        <f t="shared" si="301"/>
        <v>-1625</v>
      </c>
      <c r="J124" s="56">
        <f t="shared" si="301"/>
        <v>-1375</v>
      </c>
      <c r="K124" s="56">
        <f t="shared" si="301"/>
        <v>-1562.5</v>
      </c>
      <c r="L124" s="56">
        <f t="shared" si="301"/>
        <v>-1537.5</v>
      </c>
      <c r="M124" s="56">
        <f t="shared" si="301"/>
        <v>-1550</v>
      </c>
      <c r="N124" s="56">
        <f t="shared" si="301"/>
        <v>-550</v>
      </c>
      <c r="O124" s="56">
        <f t="shared" si="301"/>
        <v>-9.0949470177292824E-13</v>
      </c>
      <c r="P124" s="56">
        <f t="shared" si="301"/>
        <v>0</v>
      </c>
      <c r="Q124" s="56">
        <f t="shared" si="301"/>
        <v>9.0949470177292824E-13</v>
      </c>
      <c r="R124" s="56">
        <f t="shared" si="301"/>
        <v>0</v>
      </c>
      <c r="S124" s="56">
        <f t="shared" si="301"/>
        <v>-9.0949470177292824E-13</v>
      </c>
      <c r="T124" s="56">
        <f t="shared" si="301"/>
        <v>1.8189894035458565E-12</v>
      </c>
      <c r="U124" s="56">
        <f t="shared" si="301"/>
        <v>-9.0949470177292824E-13</v>
      </c>
      <c r="V124" s="56">
        <f t="shared" ref="V124:Z124" si="302">-V42-V45+U42+U45-V112</f>
        <v>0</v>
      </c>
      <c r="W124" s="56">
        <f t="shared" si="302"/>
        <v>-9.0949470177292824E-13</v>
      </c>
      <c r="X124" s="56">
        <f t="shared" si="302"/>
        <v>0</v>
      </c>
      <c r="Y124" s="56">
        <f t="shared" si="302"/>
        <v>9.0949470177292824E-13</v>
      </c>
      <c r="Z124" s="56">
        <f t="shared" si="302"/>
        <v>0</v>
      </c>
      <c r="AA124" s="56">
        <f t="shared" ref="AA124:BL124" si="303">-AA42-AA45+Z42+Z45-AA112</f>
        <v>-9.0949470177292824E-13</v>
      </c>
      <c r="AB124" s="56">
        <f t="shared" si="303"/>
        <v>9.0949470177292824E-13</v>
      </c>
      <c r="AC124" s="56">
        <f t="shared" si="303"/>
        <v>4.5474735088646412E-13</v>
      </c>
      <c r="AD124" s="56">
        <f t="shared" si="303"/>
        <v>-4.5474735088646412E-13</v>
      </c>
      <c r="AE124" s="56">
        <f t="shared" si="303"/>
        <v>-4.5474735088646412E-13</v>
      </c>
      <c r="AF124" s="56">
        <f t="shared" si="303"/>
        <v>4.5474735088646412E-13</v>
      </c>
      <c r="AG124" s="56">
        <f t="shared" si="303"/>
        <v>0</v>
      </c>
      <c r="AH124" s="56">
        <f t="shared" si="303"/>
        <v>4.5474735088646412E-13</v>
      </c>
      <c r="AI124" s="56">
        <f t="shared" si="303"/>
        <v>0</v>
      </c>
      <c r="AJ124" s="56">
        <f t="shared" si="303"/>
        <v>0</v>
      </c>
      <c r="AK124" s="56">
        <f t="shared" si="303"/>
        <v>0</v>
      </c>
      <c r="AL124" s="56">
        <f t="shared" si="303"/>
        <v>0</v>
      </c>
      <c r="AM124" s="56">
        <f t="shared" si="303"/>
        <v>0</v>
      </c>
      <c r="AN124" s="56">
        <f t="shared" si="303"/>
        <v>0</v>
      </c>
      <c r="AO124" s="56">
        <f t="shared" si="303"/>
        <v>0</v>
      </c>
      <c r="AP124" s="56">
        <f t="shared" si="303"/>
        <v>0</v>
      </c>
      <c r="AQ124" s="56">
        <f t="shared" si="303"/>
        <v>0</v>
      </c>
      <c r="AR124" s="56">
        <f t="shared" si="303"/>
        <v>-3930.7559844793641</v>
      </c>
      <c r="AS124" s="56">
        <f t="shared" si="303"/>
        <v>0</v>
      </c>
      <c r="AT124" s="56">
        <f t="shared" si="303"/>
        <v>0</v>
      </c>
      <c r="AU124" s="56">
        <f t="shared" si="303"/>
        <v>0</v>
      </c>
      <c r="AV124" s="56">
        <f t="shared" si="303"/>
        <v>0</v>
      </c>
      <c r="AW124" s="56">
        <f t="shared" si="303"/>
        <v>0</v>
      </c>
      <c r="AX124" s="56">
        <f t="shared" si="303"/>
        <v>0</v>
      </c>
      <c r="AY124" s="56">
        <f t="shared" si="303"/>
        <v>4.5474735088646412E-13</v>
      </c>
      <c r="AZ124" s="56">
        <f t="shared" si="303"/>
        <v>0</v>
      </c>
      <c r="BA124" s="56">
        <f t="shared" si="303"/>
        <v>4.5474735088646412E-13</v>
      </c>
      <c r="BB124" s="56">
        <f t="shared" si="303"/>
        <v>0</v>
      </c>
      <c r="BC124" s="56">
        <f t="shared" si="303"/>
        <v>0</v>
      </c>
      <c r="BD124" s="56">
        <f t="shared" si="303"/>
        <v>2.2737367544323206E-13</v>
      </c>
      <c r="BE124" s="56">
        <f t="shared" si="303"/>
        <v>0</v>
      </c>
      <c r="BF124" s="56">
        <f t="shared" si="303"/>
        <v>-2.2737367544323206E-13</v>
      </c>
      <c r="BG124" s="56">
        <f t="shared" si="303"/>
        <v>0</v>
      </c>
      <c r="BH124" s="56">
        <f t="shared" si="303"/>
        <v>2.2737367544323206E-13</v>
      </c>
      <c r="BI124" s="56">
        <f t="shared" si="303"/>
        <v>-2.2737367544323206E-13</v>
      </c>
      <c r="BJ124" s="56">
        <f t="shared" si="303"/>
        <v>0</v>
      </c>
      <c r="BK124" s="56">
        <f t="shared" si="303"/>
        <v>0</v>
      </c>
      <c r="BL124" s="56">
        <f t="shared" si="303"/>
        <v>0</v>
      </c>
      <c r="BM124" s="56">
        <f t="shared" ref="BM124:BS124" si="304">-BM42-BM45+BL42+BL45-BM112</f>
        <v>0</v>
      </c>
      <c r="BN124" s="56">
        <f t="shared" si="304"/>
        <v>0</v>
      </c>
      <c r="BO124" s="56">
        <f t="shared" si="304"/>
        <v>0</v>
      </c>
      <c r="BP124" s="56">
        <f t="shared" si="304"/>
        <v>0</v>
      </c>
      <c r="BQ124" s="56">
        <f t="shared" si="304"/>
        <v>0</v>
      </c>
      <c r="BR124" s="56">
        <f t="shared" si="304"/>
        <v>0</v>
      </c>
      <c r="BS124" s="56">
        <f t="shared" si="304"/>
        <v>0</v>
      </c>
      <c r="BT124" s="56">
        <f>-BT42-BT45+BS42+BS45-BT112</f>
        <v>0</v>
      </c>
      <c r="BU124" s="56">
        <f t="shared" ref="BU124:BV124" si="305">-BU42-BU45+BT42+BT45-BU112</f>
        <v>0</v>
      </c>
      <c r="BV124" s="56">
        <f t="shared" si="305"/>
        <v>0</v>
      </c>
    </row>
    <row r="125" spans="1:74" ht="15.75" thickBot="1" x14ac:dyDescent="0.3">
      <c r="A125" s="142" t="s">
        <v>273</v>
      </c>
      <c r="B125" s="141" t="s">
        <v>301</v>
      </c>
      <c r="C125" s="141" t="s">
        <v>302</v>
      </c>
      <c r="D125" s="148">
        <f>-D53</f>
        <v>0</v>
      </c>
      <c r="E125" s="148">
        <f t="shared" ref="E125:U125" si="306">-E53+D53</f>
        <v>0</v>
      </c>
      <c r="F125" s="148">
        <f t="shared" si="306"/>
        <v>0</v>
      </c>
      <c r="G125" s="148">
        <f t="shared" si="306"/>
        <v>0</v>
      </c>
      <c r="H125" s="148">
        <f t="shared" si="306"/>
        <v>0</v>
      </c>
      <c r="I125" s="148">
        <f t="shared" si="306"/>
        <v>0</v>
      </c>
      <c r="J125" s="148">
        <f t="shared" si="306"/>
        <v>0</v>
      </c>
      <c r="K125" s="148">
        <f t="shared" si="306"/>
        <v>0</v>
      </c>
      <c r="L125" s="148">
        <f t="shared" si="306"/>
        <v>0</v>
      </c>
      <c r="M125" s="148">
        <f t="shared" si="306"/>
        <v>0</v>
      </c>
      <c r="N125" s="148">
        <f t="shared" si="306"/>
        <v>0</v>
      </c>
      <c r="O125" s="148">
        <f t="shared" si="306"/>
        <v>0</v>
      </c>
      <c r="P125" s="148">
        <f t="shared" si="306"/>
        <v>0</v>
      </c>
      <c r="Q125" s="148">
        <f t="shared" si="306"/>
        <v>0</v>
      </c>
      <c r="R125" s="148">
        <f t="shared" si="306"/>
        <v>0</v>
      </c>
      <c r="S125" s="148">
        <f t="shared" si="306"/>
        <v>0</v>
      </c>
      <c r="T125" s="148">
        <f t="shared" si="306"/>
        <v>0</v>
      </c>
      <c r="U125" s="148">
        <f t="shared" si="306"/>
        <v>0</v>
      </c>
      <c r="V125" s="148">
        <f t="shared" ref="V125:Z125" si="307">-V53+U53</f>
        <v>0</v>
      </c>
      <c r="W125" s="148">
        <f t="shared" si="307"/>
        <v>0</v>
      </c>
      <c r="X125" s="148">
        <f t="shared" si="307"/>
        <v>0</v>
      </c>
      <c r="Y125" s="148">
        <f t="shared" si="307"/>
        <v>0</v>
      </c>
      <c r="Z125" s="148">
        <f t="shared" si="307"/>
        <v>0</v>
      </c>
      <c r="AA125" s="148">
        <f t="shared" ref="AA125:BL125" si="308">-AA53+Z53</f>
        <v>0</v>
      </c>
      <c r="AB125" s="148">
        <f t="shared" si="308"/>
        <v>0</v>
      </c>
      <c r="AC125" s="148">
        <f t="shared" si="308"/>
        <v>0</v>
      </c>
      <c r="AD125" s="148">
        <f t="shared" si="308"/>
        <v>0</v>
      </c>
      <c r="AE125" s="148">
        <f t="shared" si="308"/>
        <v>0</v>
      </c>
      <c r="AF125" s="148">
        <f t="shared" si="308"/>
        <v>0</v>
      </c>
      <c r="AG125" s="148">
        <f t="shared" si="308"/>
        <v>0</v>
      </c>
      <c r="AH125" s="148">
        <f t="shared" si="308"/>
        <v>0</v>
      </c>
      <c r="AI125" s="148">
        <f t="shared" si="308"/>
        <v>0</v>
      </c>
      <c r="AJ125" s="148">
        <f t="shared" si="308"/>
        <v>0</v>
      </c>
      <c r="AK125" s="148">
        <f t="shared" si="308"/>
        <v>0</v>
      </c>
      <c r="AL125" s="148">
        <f t="shared" si="308"/>
        <v>0</v>
      </c>
      <c r="AM125" s="148">
        <f t="shared" si="308"/>
        <v>0</v>
      </c>
      <c r="AN125" s="148">
        <f t="shared" si="308"/>
        <v>0</v>
      </c>
      <c r="AO125" s="148">
        <f t="shared" si="308"/>
        <v>0</v>
      </c>
      <c r="AP125" s="148">
        <f t="shared" si="308"/>
        <v>0</v>
      </c>
      <c r="AQ125" s="148">
        <f t="shared" si="308"/>
        <v>0</v>
      </c>
      <c r="AR125" s="148">
        <f t="shared" si="308"/>
        <v>0</v>
      </c>
      <c r="AS125" s="148">
        <f t="shared" si="308"/>
        <v>0</v>
      </c>
      <c r="AT125" s="148">
        <f t="shared" si="308"/>
        <v>0</v>
      </c>
      <c r="AU125" s="148">
        <f t="shared" si="308"/>
        <v>0</v>
      </c>
      <c r="AV125" s="148">
        <f t="shared" si="308"/>
        <v>0</v>
      </c>
      <c r="AW125" s="148">
        <f t="shared" si="308"/>
        <v>0</v>
      </c>
      <c r="AX125" s="148">
        <f t="shared" si="308"/>
        <v>0</v>
      </c>
      <c r="AY125" s="148">
        <f t="shared" si="308"/>
        <v>0</v>
      </c>
      <c r="AZ125" s="148">
        <f t="shared" si="308"/>
        <v>0</v>
      </c>
      <c r="BA125" s="148">
        <f t="shared" si="308"/>
        <v>0</v>
      </c>
      <c r="BB125" s="148">
        <f t="shared" si="308"/>
        <v>0</v>
      </c>
      <c r="BC125" s="148">
        <f t="shared" si="308"/>
        <v>0</v>
      </c>
      <c r="BD125" s="148">
        <f t="shared" si="308"/>
        <v>0</v>
      </c>
      <c r="BE125" s="148">
        <f t="shared" si="308"/>
        <v>0</v>
      </c>
      <c r="BF125" s="148">
        <f t="shared" si="308"/>
        <v>0</v>
      </c>
      <c r="BG125" s="148">
        <f t="shared" si="308"/>
        <v>0</v>
      </c>
      <c r="BH125" s="148">
        <f t="shared" si="308"/>
        <v>0</v>
      </c>
      <c r="BI125" s="148">
        <f t="shared" si="308"/>
        <v>0</v>
      </c>
      <c r="BJ125" s="148">
        <f t="shared" si="308"/>
        <v>0</v>
      </c>
      <c r="BK125" s="148">
        <f t="shared" si="308"/>
        <v>0</v>
      </c>
      <c r="BL125" s="148">
        <f t="shared" si="308"/>
        <v>0</v>
      </c>
      <c r="BM125" s="148">
        <f t="shared" ref="BM125:BS125" si="309">-BM53+BL53</f>
        <v>0</v>
      </c>
      <c r="BN125" s="148">
        <f t="shared" si="309"/>
        <v>0</v>
      </c>
      <c r="BO125" s="148">
        <f t="shared" si="309"/>
        <v>0</v>
      </c>
      <c r="BP125" s="148">
        <f t="shared" si="309"/>
        <v>0</v>
      </c>
      <c r="BQ125" s="148">
        <f t="shared" si="309"/>
        <v>0</v>
      </c>
      <c r="BR125" s="148">
        <f t="shared" si="309"/>
        <v>0</v>
      </c>
      <c r="BS125" s="148">
        <f t="shared" si="309"/>
        <v>0</v>
      </c>
      <c r="BT125" s="148">
        <f>-BT53+BS53</f>
        <v>0</v>
      </c>
      <c r="BU125" s="148">
        <f t="shared" ref="BU125:BV125" si="310">-BU53+BT53</f>
        <v>0</v>
      </c>
      <c r="BV125" s="148">
        <f t="shared" si="310"/>
        <v>0</v>
      </c>
    </row>
    <row r="126" spans="1:74" ht="15.75" thickBot="1" x14ac:dyDescent="0.3">
      <c r="A126" s="143"/>
      <c r="B126" s="147" t="s">
        <v>303</v>
      </c>
      <c r="C126" s="147" t="s">
        <v>304</v>
      </c>
      <c r="D126" s="54">
        <f t="shared" ref="D126:U126" si="311">SUM(D124:D125)</f>
        <v>-125</v>
      </c>
      <c r="E126" s="54">
        <f t="shared" si="311"/>
        <v>-150</v>
      </c>
      <c r="F126" s="54">
        <f t="shared" si="311"/>
        <v>-250</v>
      </c>
      <c r="G126" s="54">
        <f t="shared" si="311"/>
        <v>-2200</v>
      </c>
      <c r="H126" s="54">
        <f t="shared" si="311"/>
        <v>-1575</v>
      </c>
      <c r="I126" s="54">
        <f t="shared" si="311"/>
        <v>-1625</v>
      </c>
      <c r="J126" s="54">
        <f t="shared" si="311"/>
        <v>-1375</v>
      </c>
      <c r="K126" s="54">
        <f t="shared" si="311"/>
        <v>-1562.5</v>
      </c>
      <c r="L126" s="54">
        <f t="shared" si="311"/>
        <v>-1537.5</v>
      </c>
      <c r="M126" s="54">
        <f t="shared" si="311"/>
        <v>-1550</v>
      </c>
      <c r="N126" s="54">
        <f t="shared" si="311"/>
        <v>-550</v>
      </c>
      <c r="O126" s="54">
        <f t="shared" si="311"/>
        <v>-9.0949470177292824E-13</v>
      </c>
      <c r="P126" s="54">
        <f t="shared" si="311"/>
        <v>0</v>
      </c>
      <c r="Q126" s="54">
        <f t="shared" si="311"/>
        <v>9.0949470177292824E-13</v>
      </c>
      <c r="R126" s="54">
        <f t="shared" si="311"/>
        <v>0</v>
      </c>
      <c r="S126" s="54">
        <f t="shared" si="311"/>
        <v>-9.0949470177292824E-13</v>
      </c>
      <c r="T126" s="54">
        <f t="shared" si="311"/>
        <v>1.8189894035458565E-12</v>
      </c>
      <c r="U126" s="54">
        <f t="shared" si="311"/>
        <v>-9.0949470177292824E-13</v>
      </c>
      <c r="V126" s="54">
        <f t="shared" ref="V126:Z126" si="312">SUM(V124:V125)</f>
        <v>0</v>
      </c>
      <c r="W126" s="54">
        <f t="shared" si="312"/>
        <v>-9.0949470177292824E-13</v>
      </c>
      <c r="X126" s="54">
        <f t="shared" si="312"/>
        <v>0</v>
      </c>
      <c r="Y126" s="54">
        <f t="shared" si="312"/>
        <v>9.0949470177292824E-13</v>
      </c>
      <c r="Z126" s="54">
        <f t="shared" si="312"/>
        <v>0</v>
      </c>
      <c r="AA126" s="54">
        <f t="shared" ref="AA126:BL126" si="313">SUM(AA124:AA125)</f>
        <v>-9.0949470177292824E-13</v>
      </c>
      <c r="AB126" s="54">
        <f t="shared" si="313"/>
        <v>9.0949470177292824E-13</v>
      </c>
      <c r="AC126" s="54">
        <f t="shared" si="313"/>
        <v>4.5474735088646412E-13</v>
      </c>
      <c r="AD126" s="54">
        <f t="shared" si="313"/>
        <v>-4.5474735088646412E-13</v>
      </c>
      <c r="AE126" s="54">
        <f t="shared" si="313"/>
        <v>-4.5474735088646412E-13</v>
      </c>
      <c r="AF126" s="54">
        <f t="shared" si="313"/>
        <v>4.5474735088646412E-13</v>
      </c>
      <c r="AG126" s="54">
        <f t="shared" si="313"/>
        <v>0</v>
      </c>
      <c r="AH126" s="54">
        <f t="shared" si="313"/>
        <v>4.5474735088646412E-13</v>
      </c>
      <c r="AI126" s="54">
        <f t="shared" si="313"/>
        <v>0</v>
      </c>
      <c r="AJ126" s="54">
        <f t="shared" si="313"/>
        <v>0</v>
      </c>
      <c r="AK126" s="54">
        <f t="shared" si="313"/>
        <v>0</v>
      </c>
      <c r="AL126" s="54">
        <f t="shared" si="313"/>
        <v>0</v>
      </c>
      <c r="AM126" s="54">
        <f t="shared" si="313"/>
        <v>0</v>
      </c>
      <c r="AN126" s="54">
        <f t="shared" si="313"/>
        <v>0</v>
      </c>
      <c r="AO126" s="54">
        <f t="shared" si="313"/>
        <v>0</v>
      </c>
      <c r="AP126" s="54">
        <f t="shared" si="313"/>
        <v>0</v>
      </c>
      <c r="AQ126" s="54">
        <f t="shared" si="313"/>
        <v>0</v>
      </c>
      <c r="AR126" s="54">
        <f t="shared" si="313"/>
        <v>-3930.7559844793641</v>
      </c>
      <c r="AS126" s="54">
        <f t="shared" si="313"/>
        <v>0</v>
      </c>
      <c r="AT126" s="54">
        <f t="shared" si="313"/>
        <v>0</v>
      </c>
      <c r="AU126" s="54">
        <f t="shared" si="313"/>
        <v>0</v>
      </c>
      <c r="AV126" s="54">
        <f t="shared" si="313"/>
        <v>0</v>
      </c>
      <c r="AW126" s="54">
        <f t="shared" si="313"/>
        <v>0</v>
      </c>
      <c r="AX126" s="54">
        <f t="shared" si="313"/>
        <v>0</v>
      </c>
      <c r="AY126" s="54">
        <f t="shared" si="313"/>
        <v>4.5474735088646412E-13</v>
      </c>
      <c r="AZ126" s="54">
        <f t="shared" si="313"/>
        <v>0</v>
      </c>
      <c r="BA126" s="54">
        <f t="shared" si="313"/>
        <v>4.5474735088646412E-13</v>
      </c>
      <c r="BB126" s="54">
        <f t="shared" si="313"/>
        <v>0</v>
      </c>
      <c r="BC126" s="54">
        <f t="shared" si="313"/>
        <v>0</v>
      </c>
      <c r="BD126" s="54">
        <f t="shared" si="313"/>
        <v>2.2737367544323206E-13</v>
      </c>
      <c r="BE126" s="54">
        <f t="shared" si="313"/>
        <v>0</v>
      </c>
      <c r="BF126" s="54">
        <f t="shared" si="313"/>
        <v>-2.2737367544323206E-13</v>
      </c>
      <c r="BG126" s="54">
        <f t="shared" si="313"/>
        <v>0</v>
      </c>
      <c r="BH126" s="54">
        <f t="shared" si="313"/>
        <v>2.2737367544323206E-13</v>
      </c>
      <c r="BI126" s="54">
        <f t="shared" si="313"/>
        <v>-2.2737367544323206E-13</v>
      </c>
      <c r="BJ126" s="54">
        <f t="shared" si="313"/>
        <v>0</v>
      </c>
      <c r="BK126" s="54">
        <f t="shared" si="313"/>
        <v>0</v>
      </c>
      <c r="BL126" s="54">
        <f t="shared" si="313"/>
        <v>0</v>
      </c>
      <c r="BM126" s="54">
        <f t="shared" ref="BM126:BT126" si="314">SUM(BM124:BM125)</f>
        <v>0</v>
      </c>
      <c r="BN126" s="54">
        <f t="shared" si="314"/>
        <v>0</v>
      </c>
      <c r="BO126" s="54">
        <f t="shared" si="314"/>
        <v>0</v>
      </c>
      <c r="BP126" s="54">
        <f t="shared" si="314"/>
        <v>0</v>
      </c>
      <c r="BQ126" s="54">
        <f t="shared" si="314"/>
        <v>0</v>
      </c>
      <c r="BR126" s="54">
        <f t="shared" si="314"/>
        <v>0</v>
      </c>
      <c r="BS126" s="54">
        <f t="shared" si="314"/>
        <v>0</v>
      </c>
      <c r="BT126" s="54">
        <f t="shared" si="314"/>
        <v>0</v>
      </c>
      <c r="BU126" s="54">
        <f t="shared" ref="BU126:BV126" si="315">SUM(BU124:BU125)</f>
        <v>0</v>
      </c>
      <c r="BV126" s="54">
        <f t="shared" si="315"/>
        <v>0</v>
      </c>
    </row>
    <row r="127" spans="1:74" x14ac:dyDescent="0.25">
      <c r="A127" s="142" t="s">
        <v>276</v>
      </c>
      <c r="B127" s="141" t="s">
        <v>388</v>
      </c>
      <c r="C127" s="141" t="s">
        <v>305</v>
      </c>
      <c r="D127" s="56">
        <f t="shared" ref="D127:U127" si="316">+D27</f>
        <v>0</v>
      </c>
      <c r="E127" s="56">
        <f t="shared" si="316"/>
        <v>0</v>
      </c>
      <c r="F127" s="56">
        <f t="shared" si="316"/>
        <v>0</v>
      </c>
      <c r="G127" s="56">
        <f t="shared" si="316"/>
        <v>0</v>
      </c>
      <c r="H127" s="56">
        <f t="shared" si="316"/>
        <v>0</v>
      </c>
      <c r="I127" s="56">
        <f t="shared" si="316"/>
        <v>0</v>
      </c>
      <c r="J127" s="56">
        <f t="shared" si="316"/>
        <v>0</v>
      </c>
      <c r="K127" s="56">
        <f t="shared" si="316"/>
        <v>0</v>
      </c>
      <c r="L127" s="56">
        <f t="shared" si="316"/>
        <v>0</v>
      </c>
      <c r="M127" s="56">
        <f t="shared" si="316"/>
        <v>0</v>
      </c>
      <c r="N127" s="56">
        <f t="shared" si="316"/>
        <v>0</v>
      </c>
      <c r="O127" s="56">
        <f t="shared" si="316"/>
        <v>0</v>
      </c>
      <c r="P127" s="56">
        <f t="shared" si="316"/>
        <v>0</v>
      </c>
      <c r="Q127" s="56">
        <f t="shared" si="316"/>
        <v>0</v>
      </c>
      <c r="R127" s="56">
        <f t="shared" si="316"/>
        <v>0</v>
      </c>
      <c r="S127" s="56">
        <f t="shared" si="316"/>
        <v>0</v>
      </c>
      <c r="T127" s="56">
        <f t="shared" si="316"/>
        <v>0</v>
      </c>
      <c r="U127" s="56">
        <f t="shared" si="316"/>
        <v>0</v>
      </c>
      <c r="V127" s="56">
        <f t="shared" ref="V127:Z127" si="317">+V27</f>
        <v>0</v>
      </c>
      <c r="W127" s="56">
        <f t="shared" si="317"/>
        <v>0</v>
      </c>
      <c r="X127" s="56">
        <f t="shared" si="317"/>
        <v>0</v>
      </c>
      <c r="Y127" s="56">
        <f t="shared" si="317"/>
        <v>0</v>
      </c>
      <c r="Z127" s="56">
        <f t="shared" si="317"/>
        <v>0</v>
      </c>
      <c r="AA127" s="56">
        <f t="shared" ref="AA127:BL127" si="318">+AA27</f>
        <v>0</v>
      </c>
      <c r="AB127" s="56">
        <f t="shared" si="318"/>
        <v>0</v>
      </c>
      <c r="AC127" s="56">
        <f t="shared" si="318"/>
        <v>0</v>
      </c>
      <c r="AD127" s="56">
        <f t="shared" si="318"/>
        <v>0</v>
      </c>
      <c r="AE127" s="56">
        <f t="shared" si="318"/>
        <v>0</v>
      </c>
      <c r="AF127" s="56">
        <f t="shared" si="318"/>
        <v>0</v>
      </c>
      <c r="AG127" s="56">
        <f t="shared" si="318"/>
        <v>0</v>
      </c>
      <c r="AH127" s="56">
        <f t="shared" si="318"/>
        <v>0</v>
      </c>
      <c r="AI127" s="56">
        <f t="shared" si="318"/>
        <v>0</v>
      </c>
      <c r="AJ127" s="56">
        <f t="shared" si="318"/>
        <v>0</v>
      </c>
      <c r="AK127" s="56">
        <f t="shared" si="318"/>
        <v>0</v>
      </c>
      <c r="AL127" s="56">
        <f t="shared" si="318"/>
        <v>0</v>
      </c>
      <c r="AM127" s="56">
        <f t="shared" si="318"/>
        <v>0</v>
      </c>
      <c r="AN127" s="56">
        <f t="shared" si="318"/>
        <v>0</v>
      </c>
      <c r="AO127" s="56">
        <f t="shared" si="318"/>
        <v>0</v>
      </c>
      <c r="AP127" s="56">
        <f t="shared" si="318"/>
        <v>0</v>
      </c>
      <c r="AQ127" s="56">
        <f t="shared" si="318"/>
        <v>0</v>
      </c>
      <c r="AR127" s="56">
        <f t="shared" si="318"/>
        <v>0</v>
      </c>
      <c r="AS127" s="56">
        <f t="shared" si="318"/>
        <v>0</v>
      </c>
      <c r="AT127" s="56">
        <f t="shared" si="318"/>
        <v>0</v>
      </c>
      <c r="AU127" s="56">
        <f t="shared" si="318"/>
        <v>0</v>
      </c>
      <c r="AV127" s="56">
        <f t="shared" si="318"/>
        <v>0</v>
      </c>
      <c r="AW127" s="56">
        <f t="shared" si="318"/>
        <v>0</v>
      </c>
      <c r="AX127" s="56">
        <f t="shared" si="318"/>
        <v>0</v>
      </c>
      <c r="AY127" s="56">
        <f t="shared" si="318"/>
        <v>0</v>
      </c>
      <c r="AZ127" s="56">
        <f t="shared" si="318"/>
        <v>0</v>
      </c>
      <c r="BA127" s="56">
        <f t="shared" si="318"/>
        <v>0</v>
      </c>
      <c r="BB127" s="56">
        <f t="shared" si="318"/>
        <v>0</v>
      </c>
      <c r="BC127" s="56">
        <f t="shared" si="318"/>
        <v>0</v>
      </c>
      <c r="BD127" s="56">
        <f t="shared" si="318"/>
        <v>0</v>
      </c>
      <c r="BE127" s="56">
        <f t="shared" si="318"/>
        <v>0</v>
      </c>
      <c r="BF127" s="56">
        <f t="shared" si="318"/>
        <v>0</v>
      </c>
      <c r="BG127" s="56">
        <f t="shared" si="318"/>
        <v>0</v>
      </c>
      <c r="BH127" s="56">
        <f t="shared" si="318"/>
        <v>0</v>
      </c>
      <c r="BI127" s="56">
        <f t="shared" si="318"/>
        <v>0</v>
      </c>
      <c r="BJ127" s="56">
        <f t="shared" si="318"/>
        <v>0</v>
      </c>
      <c r="BK127" s="56">
        <f t="shared" si="318"/>
        <v>0</v>
      </c>
      <c r="BL127" s="56">
        <f t="shared" si="318"/>
        <v>0</v>
      </c>
      <c r="BM127" s="56">
        <f t="shared" ref="BM127:BS127" si="319">+BM27</f>
        <v>0</v>
      </c>
      <c r="BN127" s="56">
        <f t="shared" si="319"/>
        <v>0</v>
      </c>
      <c r="BO127" s="56">
        <f t="shared" si="319"/>
        <v>0</v>
      </c>
      <c r="BP127" s="56">
        <f t="shared" si="319"/>
        <v>0</v>
      </c>
      <c r="BQ127" s="56">
        <f t="shared" si="319"/>
        <v>0</v>
      </c>
      <c r="BR127" s="56">
        <f t="shared" si="319"/>
        <v>0</v>
      </c>
      <c r="BS127" s="56">
        <f t="shared" si="319"/>
        <v>0</v>
      </c>
      <c r="BT127" s="56">
        <f>+BT27</f>
        <v>0</v>
      </c>
      <c r="BU127" s="56">
        <f t="shared" ref="BU127:BV127" si="320">+BU27</f>
        <v>0</v>
      </c>
      <c r="BV127" s="56">
        <f t="shared" si="320"/>
        <v>0</v>
      </c>
    </row>
    <row r="128" spans="1:74" ht="15.75" thickBot="1" x14ac:dyDescent="0.3">
      <c r="A128" s="142" t="s">
        <v>273</v>
      </c>
      <c r="B128" s="141" t="s">
        <v>306</v>
      </c>
      <c r="C128" s="141" t="s">
        <v>307</v>
      </c>
      <c r="D128" s="149">
        <f>-IF(D28&gt;0,D127*Paraméterek!$B17,0)</f>
        <v>0</v>
      </c>
      <c r="E128" s="149">
        <f>-IF(E28&gt;0,E127*Paraméterek!$B17,0)</f>
        <v>0</v>
      </c>
      <c r="F128" s="149">
        <f>-IF(F28&gt;0,F127*Paraméterek!$B17,0)</f>
        <v>0</v>
      </c>
      <c r="G128" s="149">
        <f>-IF(G28&gt;0,G127*Paraméterek!$B17,0)</f>
        <v>0</v>
      </c>
      <c r="H128" s="149">
        <f>-IF(H28&gt;0,H127*Paraméterek!$B17,0)</f>
        <v>0</v>
      </c>
      <c r="I128" s="149">
        <f>-IF(I28&gt;0,I127*Paraméterek!$B17,0)</f>
        <v>0</v>
      </c>
      <c r="J128" s="149">
        <f>-IF(J28&gt;0,J127*Paraméterek!$B17,0)</f>
        <v>0</v>
      </c>
      <c r="K128" s="149">
        <f>-IF(K28&gt;0,K127*Paraméterek!$B17,0)</f>
        <v>0</v>
      </c>
      <c r="L128" s="149">
        <f>-IF(L28&gt;0,L127*Paraméterek!$B17,0)</f>
        <v>0</v>
      </c>
      <c r="M128" s="149">
        <f>-IF(M28&gt;0,M127*Paraméterek!$B17,0)</f>
        <v>0</v>
      </c>
      <c r="N128" s="149">
        <f>-IF(N28&gt;0,N127*Paraméterek!$B17,0)</f>
        <v>0</v>
      </c>
      <c r="O128" s="149">
        <f>-IF(O28&gt;0,O127*Paraméterek!$B17,0)</f>
        <v>0</v>
      </c>
      <c r="P128" s="149">
        <f>-IF(P28&gt;0,P127*Paraméterek!$B17,0)</f>
        <v>0</v>
      </c>
      <c r="Q128" s="149">
        <f>-IF(Q28&gt;0,Q127*Paraméterek!$B17,0)</f>
        <v>0</v>
      </c>
      <c r="R128" s="149">
        <f>-IF(R28&gt;0,R127*Paraméterek!$B17,0)</f>
        <v>0</v>
      </c>
      <c r="S128" s="149">
        <f>-IF(S28&gt;0,S127*Paraméterek!$B17,0)</f>
        <v>0</v>
      </c>
      <c r="T128" s="149">
        <f>-IF(T28&gt;0,T127*Paraméterek!$B17,0)</f>
        <v>0</v>
      </c>
      <c r="U128" s="149">
        <f>-IF(U28&gt;0,U127*Paraméterek!$B17,0)</f>
        <v>0</v>
      </c>
      <c r="V128" s="149">
        <f>-IF(V28&gt;0,V127*Paraméterek!$B17,0)</f>
        <v>0</v>
      </c>
      <c r="W128" s="149">
        <f>-IF(W28&gt;0,W127*Paraméterek!$B17,0)</f>
        <v>0</v>
      </c>
      <c r="X128" s="149">
        <f>-IF(X28&gt;0,X127*Paraméterek!$B17,0)</f>
        <v>0</v>
      </c>
      <c r="Y128" s="149">
        <f>-IF(Y28&gt;0,Y127*Paraméterek!$B17,0)</f>
        <v>0</v>
      </c>
      <c r="Z128" s="149">
        <f>-IF(Z28&gt;0,Z127*Paraméterek!$B17,0)</f>
        <v>0</v>
      </c>
      <c r="AA128" s="149">
        <f>-IF(AA28&gt;0,AA127*Paraméterek!$B17,0)</f>
        <v>0</v>
      </c>
      <c r="AB128" s="149">
        <f>-IF(AB28&gt;0,AB127*Paraméterek!$B17,0)</f>
        <v>0</v>
      </c>
      <c r="AC128" s="149">
        <f>-IF(AC28&gt;0,AC127*Paraméterek!$B17,0)</f>
        <v>0</v>
      </c>
      <c r="AD128" s="149">
        <f>-IF(AD28&gt;0,AD127*Paraméterek!$B17,0)</f>
        <v>0</v>
      </c>
      <c r="AE128" s="149">
        <f>-IF(AE28&gt;0,AE127*Paraméterek!$B17,0)</f>
        <v>0</v>
      </c>
      <c r="AF128" s="149">
        <f>-IF(AF28&gt;0,AF127*Paraméterek!$B17,0)</f>
        <v>0</v>
      </c>
      <c r="AG128" s="149">
        <f>-IF(AG28&gt;0,AG127*Paraméterek!$B17,0)</f>
        <v>0</v>
      </c>
      <c r="AH128" s="149">
        <f>-IF(AH28&gt;0,AH127*Paraméterek!$B17,0)</f>
        <v>0</v>
      </c>
      <c r="AI128" s="149">
        <f>-IF(AI28&gt;0,AI127*Paraméterek!$B17,0)</f>
        <v>0</v>
      </c>
      <c r="AJ128" s="149">
        <f>-IF(AJ28&gt;0,AJ127*Paraméterek!$B17,0)</f>
        <v>0</v>
      </c>
      <c r="AK128" s="149">
        <f>-IF(AK28&gt;0,AK127*Paraméterek!$B17,0)</f>
        <v>0</v>
      </c>
      <c r="AL128" s="149">
        <f>-IF(AL28&gt;0,AL127*Paraméterek!$B17,0)</f>
        <v>0</v>
      </c>
      <c r="AM128" s="149">
        <f>-IF(AM28&gt;0,AM127*Paraméterek!$B17,0)</f>
        <v>0</v>
      </c>
      <c r="AN128" s="149">
        <f>-IF(AN28&gt;0,AN127*Paraméterek!$B17,0)</f>
        <v>0</v>
      </c>
      <c r="AO128" s="149">
        <f>-IF(AO28&gt;0,AO127*Paraméterek!$B17,0)</f>
        <v>0</v>
      </c>
      <c r="AP128" s="149">
        <f>-IF(AP28&gt;0,AP127*Paraméterek!$B17,0)</f>
        <v>0</v>
      </c>
      <c r="AQ128" s="149">
        <f>-IF(AQ28&gt;0,AQ127*Paraméterek!$B17,0)</f>
        <v>0</v>
      </c>
      <c r="AR128" s="149">
        <f>-IF(AR28&gt;0,AR127*Paraméterek!$B17,0)</f>
        <v>0</v>
      </c>
      <c r="AS128" s="149">
        <f>-IF(AS28&gt;0,AS127*Paraméterek!$B17,0)</f>
        <v>0</v>
      </c>
      <c r="AT128" s="149">
        <f>-IF(AT28&gt;0,AT127*Paraméterek!$B17,0)</f>
        <v>0</v>
      </c>
      <c r="AU128" s="149">
        <f>-IF(AU28&gt;0,AU127*Paraméterek!$B17,0)</f>
        <v>0</v>
      </c>
      <c r="AV128" s="149">
        <f>-IF(AV28&gt;0,AV127*Paraméterek!$B17,0)</f>
        <v>0</v>
      </c>
      <c r="AW128" s="149">
        <f>-IF(AW28&gt;0,AW127*Paraméterek!$B17,0)</f>
        <v>0</v>
      </c>
      <c r="AX128" s="149">
        <f>-IF(AX28&gt;0,AX127*Paraméterek!$B17,0)</f>
        <v>0</v>
      </c>
      <c r="AY128" s="149">
        <f>-IF(AY28&gt;0,AY127*Paraméterek!$B17,0)</f>
        <v>0</v>
      </c>
      <c r="AZ128" s="149">
        <f>-IF(AZ28&gt;0,AZ127*Paraméterek!$B17,0)</f>
        <v>0</v>
      </c>
      <c r="BA128" s="149">
        <f>-IF(BA28&gt;0,BA127*Paraméterek!$B17,0)</f>
        <v>0</v>
      </c>
      <c r="BB128" s="149">
        <f>-IF(BB28&gt;0,BB127*Paraméterek!$B17,0)</f>
        <v>0</v>
      </c>
      <c r="BC128" s="149">
        <f>-IF(BC28&gt;0,BC127*Paraméterek!$B17,0)</f>
        <v>0</v>
      </c>
      <c r="BD128" s="149">
        <f>-IF(BD28&gt;0,BD127*Paraméterek!$B17,0)</f>
        <v>0</v>
      </c>
      <c r="BE128" s="149">
        <f>-IF(BE28&gt;0,BE127*Paraméterek!$B17,0)</f>
        <v>0</v>
      </c>
      <c r="BF128" s="149">
        <f>-IF(BF28&gt;0,BF127*Paraméterek!$B17,0)</f>
        <v>0</v>
      </c>
      <c r="BG128" s="149">
        <f>-IF(BG28&gt;0,BG127*Paraméterek!$B17,0)</f>
        <v>0</v>
      </c>
      <c r="BH128" s="149">
        <f>-IF(BH28&gt;0,BH127*Paraméterek!$B17,0)</f>
        <v>0</v>
      </c>
      <c r="BI128" s="149">
        <f>-IF(BI28&gt;0,BI127*Paraméterek!$B17,0)</f>
        <v>0</v>
      </c>
      <c r="BJ128" s="149">
        <f>-IF(BJ28&gt;0,BJ127*Paraméterek!$B17,0)</f>
        <v>0</v>
      </c>
      <c r="BK128" s="149">
        <f>-IF(BK28&gt;0,BK127*Paraméterek!$B17,0)</f>
        <v>0</v>
      </c>
      <c r="BL128" s="149">
        <f>-IF(BL28&gt;0,BL127*Paraméterek!$B17,0)</f>
        <v>0</v>
      </c>
      <c r="BM128" s="149">
        <f>-IF(BM28&gt;0,BM127*Paraméterek!$B17,0)</f>
        <v>0</v>
      </c>
      <c r="BN128" s="149">
        <f>-IF(BN28&gt;0,BN127*Paraméterek!$B17,0)</f>
        <v>0</v>
      </c>
      <c r="BO128" s="149">
        <f>-IF(BO28&gt;0,BO127*Paraméterek!$B17,0)</f>
        <v>0</v>
      </c>
      <c r="BP128" s="149">
        <f>-IF(BP28&gt;0,BP127*Paraméterek!$B17,0)</f>
        <v>0</v>
      </c>
      <c r="BQ128" s="149">
        <f>-IF(BQ28&gt;0,BQ127*Paraméterek!$B17,0)</f>
        <v>0</v>
      </c>
      <c r="BR128" s="149">
        <f>-IF(BR28&gt;0,BR127*Paraméterek!$B17,0)</f>
        <v>0</v>
      </c>
      <c r="BS128" s="149">
        <f>-IF(BS28&gt;0,BS127*Paraméterek!$B17,0)</f>
        <v>0</v>
      </c>
      <c r="BT128" s="149">
        <f>-IF(BT28&gt;0,BT127*Paraméterek!$B17,0)</f>
        <v>0</v>
      </c>
      <c r="BU128" s="149">
        <f>-IF(BU28&gt;0,BU127*Paraméterek!$B17,0)</f>
        <v>0</v>
      </c>
      <c r="BV128" s="149">
        <f>-IF(BV28&gt;0,BV127*Paraméterek!$B17,0)</f>
        <v>0</v>
      </c>
    </row>
    <row r="129" spans="1:74" ht="15.75" thickBot="1" x14ac:dyDescent="0.3">
      <c r="A129" s="143"/>
      <c r="B129" s="147" t="s">
        <v>308</v>
      </c>
      <c r="C129" s="147" t="s">
        <v>309</v>
      </c>
      <c r="D129" s="54">
        <f t="shared" ref="D129:U129" si="321">SUM(D127:D128)</f>
        <v>0</v>
      </c>
      <c r="E129" s="54">
        <f t="shared" si="321"/>
        <v>0</v>
      </c>
      <c r="F129" s="54">
        <f t="shared" si="321"/>
        <v>0</v>
      </c>
      <c r="G129" s="54">
        <f t="shared" si="321"/>
        <v>0</v>
      </c>
      <c r="H129" s="54">
        <f t="shared" si="321"/>
        <v>0</v>
      </c>
      <c r="I129" s="54">
        <f t="shared" si="321"/>
        <v>0</v>
      </c>
      <c r="J129" s="54">
        <f t="shared" si="321"/>
        <v>0</v>
      </c>
      <c r="K129" s="54">
        <f t="shared" si="321"/>
        <v>0</v>
      </c>
      <c r="L129" s="54">
        <f t="shared" si="321"/>
        <v>0</v>
      </c>
      <c r="M129" s="54">
        <f t="shared" si="321"/>
        <v>0</v>
      </c>
      <c r="N129" s="54">
        <f t="shared" si="321"/>
        <v>0</v>
      </c>
      <c r="O129" s="54">
        <f t="shared" si="321"/>
        <v>0</v>
      </c>
      <c r="P129" s="54">
        <f t="shared" si="321"/>
        <v>0</v>
      </c>
      <c r="Q129" s="54">
        <f t="shared" si="321"/>
        <v>0</v>
      </c>
      <c r="R129" s="54">
        <f t="shared" si="321"/>
        <v>0</v>
      </c>
      <c r="S129" s="54">
        <f t="shared" si="321"/>
        <v>0</v>
      </c>
      <c r="T129" s="54">
        <f t="shared" si="321"/>
        <v>0</v>
      </c>
      <c r="U129" s="54">
        <f t="shared" si="321"/>
        <v>0</v>
      </c>
      <c r="V129" s="54">
        <f t="shared" ref="V129:Z129" si="322">SUM(V127:V128)</f>
        <v>0</v>
      </c>
      <c r="W129" s="54">
        <f t="shared" si="322"/>
        <v>0</v>
      </c>
      <c r="X129" s="54">
        <f t="shared" si="322"/>
        <v>0</v>
      </c>
      <c r="Y129" s="54">
        <f t="shared" si="322"/>
        <v>0</v>
      </c>
      <c r="Z129" s="54">
        <f t="shared" si="322"/>
        <v>0</v>
      </c>
      <c r="AA129" s="54">
        <f t="shared" ref="AA129:BL129" si="323">SUM(AA127:AA128)</f>
        <v>0</v>
      </c>
      <c r="AB129" s="54">
        <f t="shared" si="323"/>
        <v>0</v>
      </c>
      <c r="AC129" s="54">
        <f t="shared" si="323"/>
        <v>0</v>
      </c>
      <c r="AD129" s="54">
        <f t="shared" si="323"/>
        <v>0</v>
      </c>
      <c r="AE129" s="54">
        <f t="shared" si="323"/>
        <v>0</v>
      </c>
      <c r="AF129" s="54">
        <f t="shared" si="323"/>
        <v>0</v>
      </c>
      <c r="AG129" s="54">
        <f t="shared" si="323"/>
        <v>0</v>
      </c>
      <c r="AH129" s="54">
        <f t="shared" si="323"/>
        <v>0</v>
      </c>
      <c r="AI129" s="54">
        <f t="shared" si="323"/>
        <v>0</v>
      </c>
      <c r="AJ129" s="54">
        <f t="shared" si="323"/>
        <v>0</v>
      </c>
      <c r="AK129" s="54">
        <f t="shared" si="323"/>
        <v>0</v>
      </c>
      <c r="AL129" s="54">
        <f t="shared" si="323"/>
        <v>0</v>
      </c>
      <c r="AM129" s="54">
        <f t="shared" si="323"/>
        <v>0</v>
      </c>
      <c r="AN129" s="54">
        <f t="shared" si="323"/>
        <v>0</v>
      </c>
      <c r="AO129" s="54">
        <f t="shared" si="323"/>
        <v>0</v>
      </c>
      <c r="AP129" s="54">
        <f t="shared" si="323"/>
        <v>0</v>
      </c>
      <c r="AQ129" s="54">
        <f t="shared" si="323"/>
        <v>0</v>
      </c>
      <c r="AR129" s="54">
        <f t="shared" si="323"/>
        <v>0</v>
      </c>
      <c r="AS129" s="54">
        <f t="shared" si="323"/>
        <v>0</v>
      </c>
      <c r="AT129" s="54">
        <f t="shared" si="323"/>
        <v>0</v>
      </c>
      <c r="AU129" s="54">
        <f t="shared" si="323"/>
        <v>0</v>
      </c>
      <c r="AV129" s="54">
        <f t="shared" si="323"/>
        <v>0</v>
      </c>
      <c r="AW129" s="54">
        <f t="shared" si="323"/>
        <v>0</v>
      </c>
      <c r="AX129" s="54">
        <f t="shared" si="323"/>
        <v>0</v>
      </c>
      <c r="AY129" s="54">
        <f t="shared" si="323"/>
        <v>0</v>
      </c>
      <c r="AZ129" s="54">
        <f t="shared" si="323"/>
        <v>0</v>
      </c>
      <c r="BA129" s="54">
        <f t="shared" si="323"/>
        <v>0</v>
      </c>
      <c r="BB129" s="54">
        <f t="shared" si="323"/>
        <v>0</v>
      </c>
      <c r="BC129" s="54">
        <f t="shared" si="323"/>
        <v>0</v>
      </c>
      <c r="BD129" s="54">
        <f t="shared" si="323"/>
        <v>0</v>
      </c>
      <c r="BE129" s="54">
        <f t="shared" si="323"/>
        <v>0</v>
      </c>
      <c r="BF129" s="54">
        <f t="shared" si="323"/>
        <v>0</v>
      </c>
      <c r="BG129" s="54">
        <f t="shared" si="323"/>
        <v>0</v>
      </c>
      <c r="BH129" s="54">
        <f t="shared" si="323"/>
        <v>0</v>
      </c>
      <c r="BI129" s="54">
        <f t="shared" si="323"/>
        <v>0</v>
      </c>
      <c r="BJ129" s="54">
        <f t="shared" si="323"/>
        <v>0</v>
      </c>
      <c r="BK129" s="54">
        <f t="shared" si="323"/>
        <v>0</v>
      </c>
      <c r="BL129" s="54">
        <f t="shared" si="323"/>
        <v>0</v>
      </c>
      <c r="BM129" s="54">
        <f t="shared" ref="BM129:BT129" si="324">SUM(BM127:BM128)</f>
        <v>0</v>
      </c>
      <c r="BN129" s="54">
        <f t="shared" si="324"/>
        <v>0</v>
      </c>
      <c r="BO129" s="54">
        <f t="shared" si="324"/>
        <v>0</v>
      </c>
      <c r="BP129" s="54">
        <f t="shared" si="324"/>
        <v>0</v>
      </c>
      <c r="BQ129" s="54">
        <f t="shared" si="324"/>
        <v>0</v>
      </c>
      <c r="BR129" s="54">
        <f t="shared" si="324"/>
        <v>0</v>
      </c>
      <c r="BS129" s="54">
        <f t="shared" si="324"/>
        <v>0</v>
      </c>
      <c r="BT129" s="54">
        <f t="shared" si="324"/>
        <v>0</v>
      </c>
      <c r="BU129" s="54">
        <f t="shared" ref="BU129:BV129" si="325">SUM(BU127:BU128)</f>
        <v>0</v>
      </c>
      <c r="BV129" s="54">
        <f t="shared" si="325"/>
        <v>0</v>
      </c>
    </row>
    <row r="130" spans="1:74" ht="22.5" customHeight="1" thickBot="1" x14ac:dyDescent="0.3">
      <c r="A130" s="299"/>
      <c r="B130" s="301" t="s">
        <v>310</v>
      </c>
      <c r="C130" s="301" t="s">
        <v>311</v>
      </c>
      <c r="D130" s="302">
        <f t="shared" ref="D130:U130" si="326">SUM(D129,D126,D123)</f>
        <v>-142.21293358849485</v>
      </c>
      <c r="E130" s="302">
        <f t="shared" si="326"/>
        <v>-196.65455224985652</v>
      </c>
      <c r="F130" s="302">
        <f t="shared" si="326"/>
        <v>-278.95368560209749</v>
      </c>
      <c r="G130" s="302">
        <f t="shared" si="326"/>
        <v>-1773.5934703381838</v>
      </c>
      <c r="H130" s="302">
        <f t="shared" si="326"/>
        <v>-1784.3412080096948</v>
      </c>
      <c r="I130" s="302">
        <f t="shared" si="326"/>
        <v>-1668.7313261298402</v>
      </c>
      <c r="J130" s="302">
        <f t="shared" si="326"/>
        <v>-1493.5448302683631</v>
      </c>
      <c r="K130" s="302">
        <f t="shared" si="326"/>
        <v>-1574.0216328593749</v>
      </c>
      <c r="L130" s="302">
        <f t="shared" si="326"/>
        <v>-1614.2639411060729</v>
      </c>
      <c r="M130" s="302">
        <f t="shared" si="326"/>
        <v>-1641.373380284437</v>
      </c>
      <c r="N130" s="302">
        <f t="shared" si="326"/>
        <v>-1011.4691003273537</v>
      </c>
      <c r="O130" s="302">
        <f t="shared" si="326"/>
        <v>307.67488300756906</v>
      </c>
      <c r="P130" s="302">
        <f t="shared" si="326"/>
        <v>502.60266332789496</v>
      </c>
      <c r="Q130" s="302">
        <f t="shared" si="326"/>
        <v>510.14170327781443</v>
      </c>
      <c r="R130" s="302">
        <f t="shared" si="326"/>
        <v>517.79382882698053</v>
      </c>
      <c r="S130" s="302">
        <f t="shared" si="326"/>
        <v>525.56073625938393</v>
      </c>
      <c r="T130" s="302">
        <f t="shared" si="326"/>
        <v>533.44414730327753</v>
      </c>
      <c r="U130" s="302">
        <f t="shared" si="326"/>
        <v>541.44580951282376</v>
      </c>
      <c r="V130" s="302">
        <f t="shared" ref="V130:Z130" si="327">SUM(V129,V126,V123)</f>
        <v>549.56749665551695</v>
      </c>
      <c r="W130" s="302">
        <f t="shared" si="327"/>
        <v>624.72629385502375</v>
      </c>
      <c r="X130" s="302">
        <f t="shared" si="327"/>
        <v>642.64914510677988</v>
      </c>
      <c r="Y130" s="302">
        <f t="shared" si="327"/>
        <v>651.66620584192754</v>
      </c>
      <c r="Z130" s="302">
        <f t="shared" si="327"/>
        <v>661.44119892955564</v>
      </c>
      <c r="AA130" s="302">
        <f t="shared" ref="AA130:BL130" si="328">SUM(AA129,AA126,AA123)</f>
        <v>671.36281691349768</v>
      </c>
      <c r="AB130" s="302">
        <f t="shared" si="328"/>
        <v>681.43325916720187</v>
      </c>
      <c r="AC130" s="302">
        <f t="shared" si="328"/>
        <v>691.65475805470942</v>
      </c>
      <c r="AD130" s="302">
        <f t="shared" si="328"/>
        <v>702.02957942552905</v>
      </c>
      <c r="AE130" s="302">
        <f t="shared" si="328"/>
        <v>712.56002311691225</v>
      </c>
      <c r="AF130" s="302">
        <f t="shared" si="328"/>
        <v>723.24842346366654</v>
      </c>
      <c r="AG130" s="302">
        <f t="shared" si="328"/>
        <v>734.09714981562115</v>
      </c>
      <c r="AH130" s="302">
        <f t="shared" si="328"/>
        <v>745.10860706285541</v>
      </c>
      <c r="AI130" s="302">
        <f t="shared" si="328"/>
        <v>701.64938770411095</v>
      </c>
      <c r="AJ130" s="302">
        <f t="shared" si="328"/>
        <v>711.17176851967236</v>
      </c>
      <c r="AK130" s="302">
        <f t="shared" si="328"/>
        <v>720.83698504746735</v>
      </c>
      <c r="AL130" s="302">
        <f t="shared" si="328"/>
        <v>730.64717982317916</v>
      </c>
      <c r="AM130" s="302">
        <f t="shared" si="328"/>
        <v>740.6045275205264</v>
      </c>
      <c r="AN130" s="302">
        <f t="shared" si="328"/>
        <v>697.06323543333474</v>
      </c>
      <c r="AO130" s="302">
        <f t="shared" si="328"/>
        <v>707.32154396483452</v>
      </c>
      <c r="AP130" s="302">
        <f t="shared" si="328"/>
        <v>717.73372712430682</v>
      </c>
      <c r="AQ130" s="302">
        <f t="shared" si="328"/>
        <v>728.30209303117135</v>
      </c>
      <c r="AR130" s="302">
        <f t="shared" si="328"/>
        <v>-3191.7270000527251</v>
      </c>
      <c r="AS130" s="302">
        <f t="shared" si="328"/>
        <v>775.07361749370648</v>
      </c>
      <c r="AT130" s="302">
        <f t="shared" si="328"/>
        <v>786.12472918160165</v>
      </c>
      <c r="AU130" s="302">
        <f t="shared" si="328"/>
        <v>797.34160754481604</v>
      </c>
      <c r="AV130" s="302">
        <f t="shared" si="328"/>
        <v>808.72673908347815</v>
      </c>
      <c r="AW130" s="302">
        <f t="shared" si="328"/>
        <v>820.28264759522006</v>
      </c>
      <c r="AX130" s="302">
        <f t="shared" si="328"/>
        <v>832.01189473463808</v>
      </c>
      <c r="AY130" s="302">
        <f t="shared" si="328"/>
        <v>843.91708058114841</v>
      </c>
      <c r="AZ130" s="302">
        <f t="shared" si="328"/>
        <v>856.00084421535496</v>
      </c>
      <c r="BA130" s="302">
        <f t="shared" si="328"/>
        <v>868.26586430407531</v>
      </c>
      <c r="BB130" s="302">
        <f t="shared" si="328"/>
        <v>880.71485969412572</v>
      </c>
      <c r="BC130" s="302">
        <f t="shared" si="328"/>
        <v>893.35059001502782</v>
      </c>
      <c r="BD130" s="302">
        <f t="shared" si="328"/>
        <v>906.17585629074301</v>
      </c>
      <c r="BE130" s="302">
        <f t="shared" si="328"/>
        <v>919.19350156059352</v>
      </c>
      <c r="BF130" s="302">
        <f t="shared" si="328"/>
        <v>932.40641150949205</v>
      </c>
      <c r="BG130" s="302">
        <f t="shared" si="328"/>
        <v>945.8175151076249</v>
      </c>
      <c r="BH130" s="302">
        <f t="shared" si="328"/>
        <v>959.42978525972944</v>
      </c>
      <c r="BI130" s="302">
        <f t="shared" si="328"/>
        <v>973.24623946411475</v>
      </c>
      <c r="BJ130" s="302">
        <f t="shared" si="328"/>
        <v>987.26994048156632</v>
      </c>
      <c r="BK130" s="302">
        <f t="shared" si="328"/>
        <v>1001.5039970142797</v>
      </c>
      <c r="BL130" s="302">
        <f t="shared" si="328"/>
        <v>1015.9515643949834</v>
      </c>
      <c r="BM130" s="302">
        <f t="shared" ref="BM130:BT130" si="329">SUM(BM129,BM126,BM123)</f>
        <v>1017.4398452863991</v>
      </c>
      <c r="BN130" s="302">
        <f t="shared" si="329"/>
        <v>1032.3240903911837</v>
      </c>
      <c r="BO130" s="302">
        <f t="shared" si="329"/>
        <v>1047.4315991725418</v>
      </c>
      <c r="BP130" s="302">
        <f t="shared" si="329"/>
        <v>1062.7657205856199</v>
      </c>
      <c r="BQ130" s="302">
        <f t="shared" si="329"/>
        <v>1078.3298538198942</v>
      </c>
      <c r="BR130" s="302">
        <f t="shared" si="329"/>
        <v>1068.9706107520146</v>
      </c>
      <c r="BS130" s="302">
        <f t="shared" si="329"/>
        <v>1085.0051699132948</v>
      </c>
      <c r="BT130" s="302">
        <f t="shared" si="329"/>
        <v>1101.2802474619941</v>
      </c>
      <c r="BU130" s="302">
        <f t="shared" ref="BU130:BV130" si="330">SUM(BU129,BU126,BU123)</f>
        <v>1117.7994511739237</v>
      </c>
      <c r="BV130" s="302">
        <f t="shared" si="330"/>
        <v>1347.3274251513444</v>
      </c>
    </row>
    <row r="131" spans="1:74" x14ac:dyDescent="0.25">
      <c r="A131" s="142" t="s">
        <v>273</v>
      </c>
      <c r="B131" s="141" t="s">
        <v>312</v>
      </c>
      <c r="C131" s="141" t="s">
        <v>313</v>
      </c>
      <c r="D131" s="56">
        <f>-D55-D57-D58-D59</f>
        <v>0</v>
      </c>
      <c r="E131" s="56">
        <f t="shared" ref="E131:U131" si="331">-E55-E57-E58-E59+D55+D57+D58+D59</f>
        <v>0</v>
      </c>
      <c r="F131" s="56">
        <f t="shared" si="331"/>
        <v>0</v>
      </c>
      <c r="G131" s="56">
        <f t="shared" si="331"/>
        <v>0</v>
      </c>
      <c r="H131" s="56">
        <f t="shared" si="331"/>
        <v>0</v>
      </c>
      <c r="I131" s="56">
        <f t="shared" si="331"/>
        <v>0</v>
      </c>
      <c r="J131" s="56">
        <f t="shared" si="331"/>
        <v>0</v>
      </c>
      <c r="K131" s="56">
        <f t="shared" si="331"/>
        <v>0</v>
      </c>
      <c r="L131" s="56">
        <f t="shared" si="331"/>
        <v>0</v>
      </c>
      <c r="M131" s="56">
        <f t="shared" si="331"/>
        <v>0</v>
      </c>
      <c r="N131" s="56">
        <f t="shared" si="331"/>
        <v>0</v>
      </c>
      <c r="O131" s="56">
        <f t="shared" si="331"/>
        <v>0</v>
      </c>
      <c r="P131" s="56">
        <f t="shared" si="331"/>
        <v>0</v>
      </c>
      <c r="Q131" s="56">
        <f t="shared" si="331"/>
        <v>0</v>
      </c>
      <c r="R131" s="56">
        <f t="shared" si="331"/>
        <v>0</v>
      </c>
      <c r="S131" s="56">
        <f t="shared" si="331"/>
        <v>0</v>
      </c>
      <c r="T131" s="56">
        <f t="shared" si="331"/>
        <v>0</v>
      </c>
      <c r="U131" s="56">
        <f t="shared" si="331"/>
        <v>0</v>
      </c>
      <c r="V131" s="56">
        <f t="shared" ref="V131:Z131" si="332">-V55-V57-V58-V59+U55+U57+U58+U59</f>
        <v>0</v>
      </c>
      <c r="W131" s="56">
        <f t="shared" si="332"/>
        <v>0</v>
      </c>
      <c r="X131" s="56">
        <f t="shared" si="332"/>
        <v>0</v>
      </c>
      <c r="Y131" s="56">
        <f t="shared" si="332"/>
        <v>0</v>
      </c>
      <c r="Z131" s="56">
        <f t="shared" si="332"/>
        <v>0</v>
      </c>
      <c r="AA131" s="56">
        <f t="shared" ref="AA131:BL131" si="333">-AA55-AA57-AA58-AA59+Z55+Z57+Z58+Z59</f>
        <v>0</v>
      </c>
      <c r="AB131" s="56">
        <f t="shared" si="333"/>
        <v>0</v>
      </c>
      <c r="AC131" s="56">
        <f t="shared" si="333"/>
        <v>0</v>
      </c>
      <c r="AD131" s="56">
        <f t="shared" si="333"/>
        <v>0</v>
      </c>
      <c r="AE131" s="56">
        <f t="shared" si="333"/>
        <v>0</v>
      </c>
      <c r="AF131" s="56">
        <f t="shared" si="333"/>
        <v>0</v>
      </c>
      <c r="AG131" s="56">
        <f t="shared" si="333"/>
        <v>0</v>
      </c>
      <c r="AH131" s="56">
        <f t="shared" si="333"/>
        <v>0</v>
      </c>
      <c r="AI131" s="56">
        <f t="shared" si="333"/>
        <v>0</v>
      </c>
      <c r="AJ131" s="56">
        <f t="shared" si="333"/>
        <v>0</v>
      </c>
      <c r="AK131" s="56">
        <f t="shared" si="333"/>
        <v>0</v>
      </c>
      <c r="AL131" s="56">
        <f t="shared" si="333"/>
        <v>0</v>
      </c>
      <c r="AM131" s="56">
        <f t="shared" si="333"/>
        <v>0</v>
      </c>
      <c r="AN131" s="56">
        <f t="shared" si="333"/>
        <v>0</v>
      </c>
      <c r="AO131" s="56">
        <f t="shared" si="333"/>
        <v>0</v>
      </c>
      <c r="AP131" s="56">
        <f t="shared" si="333"/>
        <v>0</v>
      </c>
      <c r="AQ131" s="56">
        <f t="shared" si="333"/>
        <v>0</v>
      </c>
      <c r="AR131" s="56">
        <f t="shared" si="333"/>
        <v>0</v>
      </c>
      <c r="AS131" s="56">
        <f t="shared" si="333"/>
        <v>0</v>
      </c>
      <c r="AT131" s="56">
        <f t="shared" si="333"/>
        <v>0</v>
      </c>
      <c r="AU131" s="56">
        <f t="shared" si="333"/>
        <v>0</v>
      </c>
      <c r="AV131" s="56">
        <f t="shared" si="333"/>
        <v>0</v>
      </c>
      <c r="AW131" s="56">
        <f t="shared" si="333"/>
        <v>0</v>
      </c>
      <c r="AX131" s="56">
        <f t="shared" si="333"/>
        <v>0</v>
      </c>
      <c r="AY131" s="56">
        <f t="shared" si="333"/>
        <v>0</v>
      </c>
      <c r="AZ131" s="56">
        <f t="shared" si="333"/>
        <v>0</v>
      </c>
      <c r="BA131" s="56">
        <f t="shared" si="333"/>
        <v>0</v>
      </c>
      <c r="BB131" s="56">
        <f t="shared" si="333"/>
        <v>0</v>
      </c>
      <c r="BC131" s="56">
        <f t="shared" si="333"/>
        <v>0</v>
      </c>
      <c r="BD131" s="56">
        <f t="shared" si="333"/>
        <v>0</v>
      </c>
      <c r="BE131" s="56">
        <f t="shared" si="333"/>
        <v>0</v>
      </c>
      <c r="BF131" s="56">
        <f t="shared" si="333"/>
        <v>0</v>
      </c>
      <c r="BG131" s="56">
        <f t="shared" si="333"/>
        <v>0</v>
      </c>
      <c r="BH131" s="56">
        <f t="shared" si="333"/>
        <v>0</v>
      </c>
      <c r="BI131" s="56">
        <f t="shared" si="333"/>
        <v>0</v>
      </c>
      <c r="BJ131" s="56">
        <f t="shared" si="333"/>
        <v>0</v>
      </c>
      <c r="BK131" s="56">
        <f t="shared" si="333"/>
        <v>0</v>
      </c>
      <c r="BL131" s="56">
        <f t="shared" si="333"/>
        <v>0</v>
      </c>
      <c r="BM131" s="56">
        <f t="shared" ref="BM131:BS131" si="334">-BM55-BM57-BM58-BM59+BL55+BL57+BL58+BL59</f>
        <v>0</v>
      </c>
      <c r="BN131" s="56">
        <f t="shared" si="334"/>
        <v>0</v>
      </c>
      <c r="BO131" s="56">
        <f t="shared" si="334"/>
        <v>0</v>
      </c>
      <c r="BP131" s="56">
        <f t="shared" si="334"/>
        <v>0</v>
      </c>
      <c r="BQ131" s="56">
        <f t="shared" si="334"/>
        <v>0</v>
      </c>
      <c r="BR131" s="56">
        <f t="shared" si="334"/>
        <v>0</v>
      </c>
      <c r="BS131" s="56">
        <f t="shared" si="334"/>
        <v>0</v>
      </c>
      <c r="BT131" s="56">
        <f>-BT55-BT57-BT58-BT59+BS55+BS57+BS58+BS59</f>
        <v>0</v>
      </c>
      <c r="BU131" s="56">
        <f t="shared" ref="BU131:BV131" si="335">-BU55-BU57-BU58-BU59+BT55+BT57+BT58+BT59</f>
        <v>0</v>
      </c>
      <c r="BV131" s="56">
        <f t="shared" si="335"/>
        <v>0</v>
      </c>
    </row>
    <row r="132" spans="1:74" x14ac:dyDescent="0.25">
      <c r="A132" s="142" t="s">
        <v>276</v>
      </c>
      <c r="B132" s="141" t="s">
        <v>314</v>
      </c>
      <c r="C132" s="141" t="s">
        <v>315</v>
      </c>
      <c r="D132" s="18">
        <f>+D90</f>
        <v>0</v>
      </c>
      <c r="E132" s="18">
        <f t="shared" ref="E132:U132" si="336">+E90-D90</f>
        <v>0</v>
      </c>
      <c r="F132" s="18">
        <f t="shared" si="336"/>
        <v>0</v>
      </c>
      <c r="G132" s="18">
        <f t="shared" si="336"/>
        <v>0</v>
      </c>
      <c r="H132" s="18">
        <f t="shared" si="336"/>
        <v>0</v>
      </c>
      <c r="I132" s="18">
        <f t="shared" si="336"/>
        <v>0</v>
      </c>
      <c r="J132" s="18">
        <f t="shared" si="336"/>
        <v>0</v>
      </c>
      <c r="K132" s="18">
        <f t="shared" si="336"/>
        <v>0</v>
      </c>
      <c r="L132" s="18">
        <f t="shared" si="336"/>
        <v>0</v>
      </c>
      <c r="M132" s="18">
        <f t="shared" si="336"/>
        <v>0</v>
      </c>
      <c r="N132" s="18">
        <f t="shared" si="336"/>
        <v>0</v>
      </c>
      <c r="O132" s="18">
        <f t="shared" si="336"/>
        <v>0</v>
      </c>
      <c r="P132" s="18">
        <f t="shared" si="336"/>
        <v>0</v>
      </c>
      <c r="Q132" s="18">
        <f t="shared" si="336"/>
        <v>0</v>
      </c>
      <c r="R132" s="18">
        <f t="shared" si="336"/>
        <v>0</v>
      </c>
      <c r="S132" s="18">
        <f t="shared" si="336"/>
        <v>0</v>
      </c>
      <c r="T132" s="18">
        <f t="shared" si="336"/>
        <v>0</v>
      </c>
      <c r="U132" s="18">
        <f t="shared" si="336"/>
        <v>0</v>
      </c>
      <c r="V132" s="18">
        <f t="shared" ref="V132:Z132" si="337">+V90-U90</f>
        <v>0</v>
      </c>
      <c r="W132" s="18">
        <f t="shared" si="337"/>
        <v>0</v>
      </c>
      <c r="X132" s="18">
        <f t="shared" si="337"/>
        <v>0</v>
      </c>
      <c r="Y132" s="18">
        <f t="shared" si="337"/>
        <v>0</v>
      </c>
      <c r="Z132" s="18">
        <f t="shared" si="337"/>
        <v>0</v>
      </c>
      <c r="AA132" s="18">
        <f t="shared" ref="AA132:BL132" si="338">+AA90-Z90</f>
        <v>0</v>
      </c>
      <c r="AB132" s="18">
        <f t="shared" si="338"/>
        <v>0</v>
      </c>
      <c r="AC132" s="18">
        <f t="shared" si="338"/>
        <v>0</v>
      </c>
      <c r="AD132" s="18">
        <f t="shared" si="338"/>
        <v>0</v>
      </c>
      <c r="AE132" s="18">
        <f t="shared" si="338"/>
        <v>0</v>
      </c>
      <c r="AF132" s="18">
        <f t="shared" si="338"/>
        <v>0</v>
      </c>
      <c r="AG132" s="18">
        <f t="shared" si="338"/>
        <v>0</v>
      </c>
      <c r="AH132" s="18">
        <f t="shared" si="338"/>
        <v>0</v>
      </c>
      <c r="AI132" s="18">
        <f t="shared" si="338"/>
        <v>0</v>
      </c>
      <c r="AJ132" s="18">
        <f t="shared" si="338"/>
        <v>0</v>
      </c>
      <c r="AK132" s="18">
        <f t="shared" si="338"/>
        <v>0</v>
      </c>
      <c r="AL132" s="18">
        <f t="shared" si="338"/>
        <v>0</v>
      </c>
      <c r="AM132" s="18">
        <f t="shared" si="338"/>
        <v>0</v>
      </c>
      <c r="AN132" s="18">
        <f t="shared" si="338"/>
        <v>0</v>
      </c>
      <c r="AO132" s="18">
        <f t="shared" si="338"/>
        <v>0</v>
      </c>
      <c r="AP132" s="18">
        <f t="shared" si="338"/>
        <v>0</v>
      </c>
      <c r="AQ132" s="18">
        <f t="shared" si="338"/>
        <v>0</v>
      </c>
      <c r="AR132" s="18">
        <f t="shared" si="338"/>
        <v>0</v>
      </c>
      <c r="AS132" s="18">
        <f t="shared" si="338"/>
        <v>0</v>
      </c>
      <c r="AT132" s="18">
        <f t="shared" si="338"/>
        <v>0</v>
      </c>
      <c r="AU132" s="18">
        <f t="shared" si="338"/>
        <v>0</v>
      </c>
      <c r="AV132" s="18">
        <f t="shared" si="338"/>
        <v>0</v>
      </c>
      <c r="AW132" s="18">
        <f t="shared" si="338"/>
        <v>0</v>
      </c>
      <c r="AX132" s="18">
        <f t="shared" si="338"/>
        <v>0</v>
      </c>
      <c r="AY132" s="18">
        <f t="shared" si="338"/>
        <v>0</v>
      </c>
      <c r="AZ132" s="18">
        <f t="shared" si="338"/>
        <v>0</v>
      </c>
      <c r="BA132" s="18">
        <f t="shared" si="338"/>
        <v>0</v>
      </c>
      <c r="BB132" s="18">
        <f t="shared" si="338"/>
        <v>0</v>
      </c>
      <c r="BC132" s="18">
        <f t="shared" si="338"/>
        <v>0</v>
      </c>
      <c r="BD132" s="18">
        <f t="shared" si="338"/>
        <v>0</v>
      </c>
      <c r="BE132" s="18">
        <f t="shared" si="338"/>
        <v>0</v>
      </c>
      <c r="BF132" s="18">
        <f t="shared" si="338"/>
        <v>0</v>
      </c>
      <c r="BG132" s="18">
        <f t="shared" si="338"/>
        <v>0</v>
      </c>
      <c r="BH132" s="18">
        <f t="shared" si="338"/>
        <v>0</v>
      </c>
      <c r="BI132" s="18">
        <f t="shared" si="338"/>
        <v>0</v>
      </c>
      <c r="BJ132" s="18">
        <f t="shared" si="338"/>
        <v>0</v>
      </c>
      <c r="BK132" s="18">
        <f t="shared" si="338"/>
        <v>0</v>
      </c>
      <c r="BL132" s="18">
        <f t="shared" si="338"/>
        <v>0</v>
      </c>
      <c r="BM132" s="18">
        <f t="shared" ref="BM132:BS132" si="339">+BM90-BL90</f>
        <v>0</v>
      </c>
      <c r="BN132" s="18">
        <f t="shared" si="339"/>
        <v>0</v>
      </c>
      <c r="BO132" s="18">
        <f t="shared" si="339"/>
        <v>0</v>
      </c>
      <c r="BP132" s="18">
        <f t="shared" si="339"/>
        <v>0</v>
      </c>
      <c r="BQ132" s="18">
        <f t="shared" si="339"/>
        <v>0</v>
      </c>
      <c r="BR132" s="18">
        <f t="shared" si="339"/>
        <v>0</v>
      </c>
      <c r="BS132" s="18">
        <f t="shared" si="339"/>
        <v>0</v>
      </c>
      <c r="BT132" s="18">
        <f>+BT90-BS90</f>
        <v>0</v>
      </c>
      <c r="BU132" s="18">
        <f t="shared" ref="BU132:BV132" si="340">+BU90-BT90</f>
        <v>0</v>
      </c>
      <c r="BV132" s="18">
        <f t="shared" si="340"/>
        <v>0</v>
      </c>
    </row>
    <row r="133" spans="1:74" x14ac:dyDescent="0.25">
      <c r="A133" s="142" t="s">
        <v>276</v>
      </c>
      <c r="B133" s="141" t="s">
        <v>316</v>
      </c>
      <c r="C133" s="141" t="s">
        <v>317</v>
      </c>
      <c r="D133" s="18">
        <f>+D91</f>
        <v>100</v>
      </c>
      <c r="E133" s="18">
        <f t="shared" ref="E133:U133" si="341">+E91-D91</f>
        <v>120</v>
      </c>
      <c r="F133" s="18">
        <f t="shared" si="341"/>
        <v>200</v>
      </c>
      <c r="G133" s="18">
        <f t="shared" si="341"/>
        <v>1760</v>
      </c>
      <c r="H133" s="18">
        <f t="shared" si="341"/>
        <v>1260</v>
      </c>
      <c r="I133" s="18">
        <f t="shared" si="341"/>
        <v>1300</v>
      </c>
      <c r="J133" s="18">
        <f t="shared" si="341"/>
        <v>1100</v>
      </c>
      <c r="K133" s="18">
        <f t="shared" si="341"/>
        <v>1250</v>
      </c>
      <c r="L133" s="18">
        <f t="shared" si="341"/>
        <v>1230</v>
      </c>
      <c r="M133" s="18">
        <f t="shared" si="341"/>
        <v>1240</v>
      </c>
      <c r="N133" s="18">
        <f t="shared" si="341"/>
        <v>440</v>
      </c>
      <c r="O133" s="18">
        <f t="shared" si="341"/>
        <v>0</v>
      </c>
      <c r="P133" s="18">
        <f t="shared" si="341"/>
        <v>-357.14285714285688</v>
      </c>
      <c r="Q133" s="18">
        <f t="shared" si="341"/>
        <v>-357.14285714285688</v>
      </c>
      <c r="R133" s="18">
        <f t="shared" si="341"/>
        <v>-357.14285714285688</v>
      </c>
      <c r="S133" s="18">
        <f t="shared" si="341"/>
        <v>-357.14285714285688</v>
      </c>
      <c r="T133" s="18">
        <f t="shared" si="341"/>
        <v>-357.14285714285688</v>
      </c>
      <c r="U133" s="18">
        <f t="shared" si="341"/>
        <v>-357.14285714285688</v>
      </c>
      <c r="V133" s="18">
        <f t="shared" ref="V133:Z133" si="342">+V91-U91</f>
        <v>-500</v>
      </c>
      <c r="W133" s="18">
        <f t="shared" si="342"/>
        <v>-500</v>
      </c>
      <c r="X133" s="18">
        <f t="shared" si="342"/>
        <v>-500</v>
      </c>
      <c r="Y133" s="18">
        <f t="shared" si="342"/>
        <v>-500</v>
      </c>
      <c r="Z133" s="18">
        <f t="shared" si="342"/>
        <v>-500</v>
      </c>
      <c r="AA133" s="18">
        <f t="shared" ref="AA133:BL133" si="343">+AA91-Z91</f>
        <v>-500</v>
      </c>
      <c r="AB133" s="18">
        <f t="shared" si="343"/>
        <v>-500</v>
      </c>
      <c r="AC133" s="18">
        <f t="shared" si="343"/>
        <v>-571.42857142857156</v>
      </c>
      <c r="AD133" s="18">
        <f t="shared" si="343"/>
        <v>-571.42857142857156</v>
      </c>
      <c r="AE133" s="18">
        <f t="shared" si="343"/>
        <v>-571.42857142857156</v>
      </c>
      <c r="AF133" s="18">
        <f t="shared" si="343"/>
        <v>-571.42857142857156</v>
      </c>
      <c r="AG133" s="18">
        <f t="shared" si="343"/>
        <v>-571.42857142857156</v>
      </c>
      <c r="AH133" s="18">
        <f t="shared" si="343"/>
        <v>-571.42857142857144</v>
      </c>
      <c r="AI133" s="18">
        <f t="shared" si="343"/>
        <v>-571.42857142857144</v>
      </c>
      <c r="AJ133" s="18">
        <f t="shared" si="343"/>
        <v>-357.14285714285802</v>
      </c>
      <c r="AK133" s="18">
        <f t="shared" si="343"/>
        <v>0</v>
      </c>
      <c r="AL133" s="18">
        <f t="shared" si="343"/>
        <v>0</v>
      </c>
      <c r="AM133" s="18">
        <f t="shared" si="343"/>
        <v>0</v>
      </c>
      <c r="AN133" s="18">
        <f t="shared" si="343"/>
        <v>0</v>
      </c>
      <c r="AO133" s="18">
        <f t="shared" si="343"/>
        <v>0</v>
      </c>
      <c r="AP133" s="18">
        <f t="shared" si="343"/>
        <v>0</v>
      </c>
      <c r="AQ133" s="18">
        <f t="shared" si="343"/>
        <v>0</v>
      </c>
      <c r="AR133" s="18">
        <f t="shared" si="343"/>
        <v>0</v>
      </c>
      <c r="AS133" s="18">
        <f t="shared" si="343"/>
        <v>0</v>
      </c>
      <c r="AT133" s="18">
        <f t="shared" si="343"/>
        <v>0</v>
      </c>
      <c r="AU133" s="18">
        <f t="shared" si="343"/>
        <v>0</v>
      </c>
      <c r="AV133" s="18">
        <f t="shared" si="343"/>
        <v>0</v>
      </c>
      <c r="AW133" s="18">
        <f t="shared" si="343"/>
        <v>0</v>
      </c>
      <c r="AX133" s="18">
        <f t="shared" si="343"/>
        <v>0</v>
      </c>
      <c r="AY133" s="18">
        <f t="shared" si="343"/>
        <v>0</v>
      </c>
      <c r="AZ133" s="18">
        <f t="shared" si="343"/>
        <v>0</v>
      </c>
      <c r="BA133" s="18">
        <f t="shared" si="343"/>
        <v>0</v>
      </c>
      <c r="BB133" s="18">
        <f t="shared" si="343"/>
        <v>0</v>
      </c>
      <c r="BC133" s="18">
        <f t="shared" si="343"/>
        <v>0</v>
      </c>
      <c r="BD133" s="18">
        <f t="shared" si="343"/>
        <v>0</v>
      </c>
      <c r="BE133" s="18">
        <f t="shared" si="343"/>
        <v>0</v>
      </c>
      <c r="BF133" s="18">
        <f t="shared" si="343"/>
        <v>0</v>
      </c>
      <c r="BG133" s="18">
        <f t="shared" si="343"/>
        <v>0</v>
      </c>
      <c r="BH133" s="18">
        <f t="shared" si="343"/>
        <v>0</v>
      </c>
      <c r="BI133" s="18">
        <f t="shared" si="343"/>
        <v>0</v>
      </c>
      <c r="BJ133" s="18">
        <f t="shared" si="343"/>
        <v>0</v>
      </c>
      <c r="BK133" s="18">
        <f t="shared" si="343"/>
        <v>0</v>
      </c>
      <c r="BL133" s="18">
        <f t="shared" si="343"/>
        <v>0</v>
      </c>
      <c r="BM133" s="18">
        <f t="shared" ref="BM133:BS133" si="344">+BM91-BL91</f>
        <v>0</v>
      </c>
      <c r="BN133" s="18">
        <f t="shared" si="344"/>
        <v>0</v>
      </c>
      <c r="BO133" s="18">
        <f t="shared" si="344"/>
        <v>0</v>
      </c>
      <c r="BP133" s="18">
        <f t="shared" si="344"/>
        <v>0</v>
      </c>
      <c r="BQ133" s="18">
        <f t="shared" si="344"/>
        <v>0</v>
      </c>
      <c r="BR133" s="18">
        <f t="shared" si="344"/>
        <v>0</v>
      </c>
      <c r="BS133" s="18">
        <f t="shared" si="344"/>
        <v>0</v>
      </c>
      <c r="BT133" s="18">
        <f>+BT91-BS91</f>
        <v>0</v>
      </c>
      <c r="BU133" s="18">
        <f t="shared" ref="BU133:BV133" si="345">+BU91-BT91</f>
        <v>0</v>
      </c>
      <c r="BV133" s="18">
        <f t="shared" si="345"/>
        <v>0</v>
      </c>
    </row>
    <row r="134" spans="1:74" x14ac:dyDescent="0.25">
      <c r="A134" s="142" t="s">
        <v>276</v>
      </c>
      <c r="B134" s="141" t="s">
        <v>387</v>
      </c>
      <c r="C134" s="141"/>
      <c r="D134" s="18">
        <f>D96</f>
        <v>20.856449552711741</v>
      </c>
      <c r="E134" s="18">
        <f t="shared" ref="E134:U134" si="346">E96-D96</f>
        <v>25.979499140550882</v>
      </c>
      <c r="F134" s="18">
        <f t="shared" si="346"/>
        <v>13.471517789065047</v>
      </c>
      <c r="G134" s="18">
        <f t="shared" si="346"/>
        <v>-60.307466482327669</v>
      </c>
      <c r="H134" s="18">
        <f t="shared" si="346"/>
        <v>0</v>
      </c>
      <c r="I134" s="18">
        <f t="shared" si="346"/>
        <v>189.68416196995838</v>
      </c>
      <c r="J134" s="18">
        <f t="shared" si="346"/>
        <v>372.47235133256606</v>
      </c>
      <c r="K134" s="18">
        <f t="shared" si="346"/>
        <v>338.98005861258503</v>
      </c>
      <c r="L134" s="18">
        <f t="shared" si="346"/>
        <v>492.61126832530113</v>
      </c>
      <c r="M134" s="18">
        <f t="shared" si="346"/>
        <v>604.35131250399581</v>
      </c>
      <c r="N134" s="18">
        <f t="shared" si="346"/>
        <v>1095.246774507503</v>
      </c>
      <c r="O134" s="18">
        <f t="shared" si="346"/>
        <v>-286.33599151577164</v>
      </c>
      <c r="P134" s="18">
        <f t="shared" si="346"/>
        <v>-80.495782640983634</v>
      </c>
      <c r="Q134" s="18">
        <f t="shared" si="346"/>
        <v>-89.320144846417861</v>
      </c>
      <c r="R134" s="18">
        <f t="shared" si="346"/>
        <v>-89.411383354542068</v>
      </c>
      <c r="S134" s="18">
        <f t="shared" si="346"/>
        <v>-89.503990440266989</v>
      </c>
      <c r="T134" s="18">
        <f t="shared" si="346"/>
        <v>-89.597986632252287</v>
      </c>
      <c r="U134" s="18">
        <f t="shared" si="346"/>
        <v>-89.693392767139358</v>
      </c>
      <c r="V134" s="18">
        <f t="shared" ref="V134:Z134" si="347">V96-U96</f>
        <v>86.801384912769663</v>
      </c>
      <c r="W134" s="18">
        <f t="shared" si="347"/>
        <v>-15.961034258833024</v>
      </c>
      <c r="X134" s="18">
        <f t="shared" si="347"/>
        <v>62.975351399577448</v>
      </c>
      <c r="Y134" s="18">
        <f t="shared" si="347"/>
        <v>55.575468269650173</v>
      </c>
      <c r="Z134" s="18">
        <f t="shared" si="347"/>
        <v>55.457741598068424</v>
      </c>
      <c r="AA134" s="18">
        <f t="shared" ref="AA134:BL134" si="348">AA96-Z96</f>
        <v>55.338249026373433</v>
      </c>
      <c r="AB134" s="18">
        <f t="shared" si="348"/>
        <v>55.216964066114542</v>
      </c>
      <c r="AC134" s="18">
        <f t="shared" si="348"/>
        <v>137.50845610475108</v>
      </c>
      <c r="AD134" s="18">
        <f t="shared" si="348"/>
        <v>127.95027549290853</v>
      </c>
      <c r="AE134" s="18">
        <f t="shared" si="348"/>
        <v>127.82345043274563</v>
      </c>
      <c r="AF134" s="18">
        <f t="shared" si="348"/>
        <v>127.6947229966986</v>
      </c>
      <c r="AG134" s="18">
        <f t="shared" si="348"/>
        <v>127.56406464911151</v>
      </c>
      <c r="AH134" s="18">
        <f t="shared" si="348"/>
        <v>127.43144642628658</v>
      </c>
      <c r="AI134" s="18">
        <f t="shared" si="348"/>
        <v>131.8662683511975</v>
      </c>
      <c r="AJ134" s="18">
        <f t="shared" si="348"/>
        <v>-124.34718164765627</v>
      </c>
      <c r="AK134" s="18">
        <f t="shared" si="348"/>
        <v>-526.5386527855012</v>
      </c>
      <c r="AL134" s="18">
        <f t="shared" si="348"/>
        <v>-574.98804412651361</v>
      </c>
      <c r="AM134" s="18">
        <f t="shared" si="348"/>
        <v>-627.08554011992055</v>
      </c>
      <c r="AN134" s="18">
        <f t="shared" si="348"/>
        <v>-625.58345629580435</v>
      </c>
      <c r="AO134" s="18">
        <f t="shared" si="348"/>
        <v>-681.6485471990851</v>
      </c>
      <c r="AP134" s="18">
        <f t="shared" si="348"/>
        <v>-382.03864234747459</v>
      </c>
      <c r="AQ134" s="18">
        <f t="shared" si="348"/>
        <v>0</v>
      </c>
      <c r="AR134" s="18">
        <f t="shared" si="348"/>
        <v>2228.4082624674811</v>
      </c>
      <c r="AS134" s="18">
        <f t="shared" si="348"/>
        <v>-318.37238260366439</v>
      </c>
      <c r="AT134" s="18">
        <f t="shared" si="348"/>
        <v>-324.90985868943631</v>
      </c>
      <c r="AU134" s="18">
        <f t="shared" si="348"/>
        <v>-331.56939931498687</v>
      </c>
      <c r="AV134" s="18">
        <f t="shared" si="348"/>
        <v>-338.35316243535499</v>
      </c>
      <c r="AW134" s="18">
        <f t="shared" si="348"/>
        <v>-345.26334282948426</v>
      </c>
      <c r="AX134" s="18">
        <f t="shared" si="348"/>
        <v>-352.30217271324523</v>
      </c>
      <c r="AY134" s="18">
        <f t="shared" si="348"/>
        <v>-217.63794388130907</v>
      </c>
      <c r="AZ134" s="18">
        <f t="shared" si="348"/>
        <v>0</v>
      </c>
      <c r="BA134" s="18">
        <f t="shared" si="348"/>
        <v>0</v>
      </c>
      <c r="BB134" s="18">
        <f t="shared" si="348"/>
        <v>0</v>
      </c>
      <c r="BC134" s="18">
        <f t="shared" si="348"/>
        <v>0</v>
      </c>
      <c r="BD134" s="18">
        <f t="shared" si="348"/>
        <v>0</v>
      </c>
      <c r="BE134" s="18">
        <f t="shared" si="348"/>
        <v>0</v>
      </c>
      <c r="BF134" s="18">
        <f t="shared" si="348"/>
        <v>0</v>
      </c>
      <c r="BG134" s="18">
        <f t="shared" si="348"/>
        <v>0</v>
      </c>
      <c r="BH134" s="18">
        <f t="shared" si="348"/>
        <v>0</v>
      </c>
      <c r="BI134" s="18">
        <f t="shared" si="348"/>
        <v>0</v>
      </c>
      <c r="BJ134" s="18">
        <f t="shared" si="348"/>
        <v>0</v>
      </c>
      <c r="BK134" s="18">
        <f t="shared" si="348"/>
        <v>0</v>
      </c>
      <c r="BL134" s="18">
        <f t="shared" si="348"/>
        <v>0</v>
      </c>
      <c r="BM134" s="18">
        <f t="shared" ref="BM134:BS134" si="349">BM96-BL96</f>
        <v>0</v>
      </c>
      <c r="BN134" s="18">
        <f t="shared" si="349"/>
        <v>0</v>
      </c>
      <c r="BO134" s="18">
        <f t="shared" si="349"/>
        <v>0</v>
      </c>
      <c r="BP134" s="18">
        <f t="shared" si="349"/>
        <v>0</v>
      </c>
      <c r="BQ134" s="18">
        <f t="shared" si="349"/>
        <v>0</v>
      </c>
      <c r="BR134" s="18">
        <f t="shared" si="349"/>
        <v>0</v>
      </c>
      <c r="BS134" s="18">
        <f t="shared" si="349"/>
        <v>0</v>
      </c>
      <c r="BT134" s="18">
        <f>BT96-BS96</f>
        <v>0</v>
      </c>
      <c r="BU134" s="18">
        <f t="shared" ref="BU134:BV134" si="350">BU96-BT96</f>
        <v>0</v>
      </c>
      <c r="BV134" s="18">
        <f t="shared" si="350"/>
        <v>0</v>
      </c>
    </row>
    <row r="135" spans="1:74" x14ac:dyDescent="0.25">
      <c r="A135" s="142" t="s">
        <v>276</v>
      </c>
      <c r="B135" s="141" t="s">
        <v>318</v>
      </c>
      <c r="C135" s="141" t="s">
        <v>319</v>
      </c>
      <c r="D135" s="18">
        <f t="shared" ref="D135:U135" si="351">+D23</f>
        <v>-3.6435159642169395</v>
      </c>
      <c r="E135" s="18">
        <f t="shared" si="351"/>
        <v>-10.06687589546101</v>
      </c>
      <c r="F135" s="18">
        <f t="shared" si="351"/>
        <v>-17.464597318586215</v>
      </c>
      <c r="G135" s="18">
        <f t="shared" si="351"/>
        <v>-37.354718830301039</v>
      </c>
      <c r="H135" s="18">
        <f t="shared" si="351"/>
        <v>-109.76392411530088</v>
      </c>
      <c r="I135" s="18">
        <f t="shared" si="351"/>
        <v>-176.72973295759667</v>
      </c>
      <c r="J135" s="18">
        <f t="shared" si="351"/>
        <v>-253.92752106420198</v>
      </c>
      <c r="K135" s="18">
        <f t="shared" si="351"/>
        <v>-327.45842575320876</v>
      </c>
      <c r="L135" s="18">
        <f t="shared" si="351"/>
        <v>-415.84732721923285</v>
      </c>
      <c r="M135" s="18">
        <f t="shared" si="351"/>
        <v>-512.97793221955249</v>
      </c>
      <c r="N135" s="18">
        <f t="shared" si="351"/>
        <v>-633.77767418015276</v>
      </c>
      <c r="O135" s="18">
        <f t="shared" si="351"/>
        <v>-674.56079485889109</v>
      </c>
      <c r="P135" s="18">
        <f t="shared" si="351"/>
        <v>-660.08541796189809</v>
      </c>
      <c r="Q135" s="18">
        <f t="shared" si="351"/>
        <v>-636.86837780275596</v>
      </c>
      <c r="R135" s="18">
        <f t="shared" si="351"/>
        <v>-613.64403856296417</v>
      </c>
      <c r="S135" s="18">
        <f t="shared" si="351"/>
        <v>-590.41229075631418</v>
      </c>
      <c r="T135" s="18">
        <f t="shared" si="351"/>
        <v>-567.17302325430546</v>
      </c>
      <c r="U135" s="18">
        <f t="shared" si="351"/>
        <v>-543.92612326150572</v>
      </c>
      <c r="V135" s="18">
        <f t="shared" ref="V135:Z135" si="352">+V23</f>
        <v>-554.40594834024159</v>
      </c>
      <c r="W135" s="18">
        <f t="shared" si="352"/>
        <v>-529.12906559953501</v>
      </c>
      <c r="X135" s="18">
        <f t="shared" si="352"/>
        <v>-510.1670937115012</v>
      </c>
      <c r="Y135" s="18">
        <f t="shared" si="352"/>
        <v>-490.61313117307321</v>
      </c>
      <c r="Z135" s="18">
        <f t="shared" si="352"/>
        <v>-471.04975050091866</v>
      </c>
      <c r="AA135" s="18">
        <f t="shared" ref="AA135:BL135" si="353">+AA23</f>
        <v>-451.47681042302855</v>
      </c>
      <c r="AB135" s="18">
        <f t="shared" si="353"/>
        <v>-431.89416754831774</v>
      </c>
      <c r="AC135" s="18">
        <f t="shared" si="353"/>
        <v>-423.28770117955492</v>
      </c>
      <c r="AD135" s="18">
        <f t="shared" si="353"/>
        <v>-405.23800893327336</v>
      </c>
      <c r="AE135" s="18">
        <f t="shared" si="353"/>
        <v>-387.17817068217869</v>
      </c>
      <c r="AF135" s="18">
        <f t="shared" si="353"/>
        <v>-369.1080342362003</v>
      </c>
      <c r="AG135" s="18">
        <f t="shared" si="353"/>
        <v>-351.02744512241497</v>
      </c>
      <c r="AH135" s="18">
        <f t="shared" si="353"/>
        <v>-332.93624655080356</v>
      </c>
      <c r="AI135" s="18">
        <f t="shared" si="353"/>
        <v>-315.19983373318507</v>
      </c>
      <c r="AJ135" s="18">
        <f t="shared" si="353"/>
        <v>-273.43063062994395</v>
      </c>
      <c r="AK135" s="18">
        <f t="shared" si="353"/>
        <v>-231.30753840710386</v>
      </c>
      <c r="AL135" s="18">
        <f t="shared" si="353"/>
        <v>-185.30849487698276</v>
      </c>
      <c r="AM135" s="18">
        <f t="shared" si="353"/>
        <v>-135.14165166738911</v>
      </c>
      <c r="AN135" s="18">
        <f t="shared" si="353"/>
        <v>-85.094975163724783</v>
      </c>
      <c r="AO135" s="18">
        <f t="shared" si="353"/>
        <v>-30.563091387797968</v>
      </c>
      <c r="AP135" s="18">
        <f t="shared" si="353"/>
        <v>13.894664105001311</v>
      </c>
      <c r="AQ135" s="18">
        <f t="shared" si="353"/>
        <v>44.522710912922371</v>
      </c>
      <c r="AR135" s="18">
        <f t="shared" si="353"/>
        <v>-178.2726609973985</v>
      </c>
      <c r="AS135" s="18">
        <f t="shared" si="353"/>
        <v>-152.80287038910535</v>
      </c>
      <c r="AT135" s="18">
        <f t="shared" si="353"/>
        <v>-126.81008169395044</v>
      </c>
      <c r="AU135" s="18">
        <f t="shared" si="353"/>
        <v>-100.28452974875148</v>
      </c>
      <c r="AV135" s="18">
        <f t="shared" si="353"/>
        <v>-73.216276753923083</v>
      </c>
      <c r="AW135" s="18">
        <f t="shared" si="353"/>
        <v>-45.595209327564348</v>
      </c>
      <c r="AX135" s="18">
        <f t="shared" si="353"/>
        <v>-17.411035510504725</v>
      </c>
      <c r="AY135" s="18">
        <f t="shared" si="353"/>
        <v>5.6349762327010833</v>
      </c>
      <c r="AZ135" s="18">
        <f t="shared" si="353"/>
        <v>20.168073583569324</v>
      </c>
      <c r="BA135" s="18">
        <f t="shared" si="353"/>
        <v>34.896511097478765</v>
      </c>
      <c r="BB135" s="18">
        <f t="shared" si="353"/>
        <v>49.823065596513665</v>
      </c>
      <c r="BC135" s="18">
        <f t="shared" si="353"/>
        <v>64.950554518076814</v>
      </c>
      <c r="BD135" s="18">
        <f t="shared" si="353"/>
        <v>80.281836517103258</v>
      </c>
      <c r="BE135" s="18">
        <f t="shared" si="353"/>
        <v>95.819812077260437</v>
      </c>
      <c r="BF135" s="18">
        <f t="shared" si="353"/>
        <v>111.56742413126734</v>
      </c>
      <c r="BG135" s="18">
        <f t="shared" si="353"/>
        <v>127.52765869047177</v>
      </c>
      <c r="BH135" s="18">
        <f t="shared" si="353"/>
        <v>143.70354548382144</v>
      </c>
      <c r="BI135" s="18">
        <f t="shared" si="353"/>
        <v>160.09815860637204</v>
      </c>
      <c r="BJ135" s="18">
        <f t="shared" si="353"/>
        <v>176.71461717747312</v>
      </c>
      <c r="BK135" s="18">
        <f t="shared" si="353"/>
        <v>193.55608600877758</v>
      </c>
      <c r="BL135" s="18">
        <f t="shared" si="353"/>
        <v>210.6257762822211</v>
      </c>
      <c r="BM135" s="18">
        <f t="shared" ref="BM135:BS135" si="354">+BM23</f>
        <v>225.16779675358691</v>
      </c>
      <c r="BN135" s="18">
        <f t="shared" si="354"/>
        <v>239.92593597820164</v>
      </c>
      <c r="BO135" s="18">
        <f t="shared" si="354"/>
        <v>254.90342212826923</v>
      </c>
      <c r="BP135" s="18">
        <f t="shared" si="354"/>
        <v>270.10353170650501</v>
      </c>
      <c r="BQ135" s="18">
        <f t="shared" si="354"/>
        <v>285.52959027047012</v>
      </c>
      <c r="BR135" s="18">
        <f t="shared" si="354"/>
        <v>295.91694968341335</v>
      </c>
      <c r="BS135" s="18">
        <f t="shared" si="354"/>
        <v>306.50141869075202</v>
      </c>
      <c r="BT135" s="18">
        <f>+BT23</f>
        <v>317.28623334467107</v>
      </c>
      <c r="BU135" s="18">
        <f t="shared" ref="BU135:BV135" si="355">+BU23</f>
        <v>328.27468012846469</v>
      </c>
      <c r="BV135" s="18">
        <f t="shared" si="355"/>
        <v>348.03811308411287</v>
      </c>
    </row>
    <row r="136" spans="1:74" ht="15.75" thickBot="1" x14ac:dyDescent="0.3">
      <c r="A136" s="142" t="s">
        <v>273</v>
      </c>
      <c r="B136" s="141" t="s">
        <v>320</v>
      </c>
      <c r="C136" s="141" t="s">
        <v>321</v>
      </c>
      <c r="D136" s="28">
        <f t="shared" ref="D136:V136" si="356">-D35*D135</f>
        <v>0</v>
      </c>
      <c r="E136" s="28">
        <f t="shared" si="356"/>
        <v>0</v>
      </c>
      <c r="F136" s="28">
        <f t="shared" si="356"/>
        <v>0</v>
      </c>
      <c r="G136" s="28">
        <f t="shared" si="356"/>
        <v>0</v>
      </c>
      <c r="H136" s="28">
        <f t="shared" si="356"/>
        <v>0</v>
      </c>
      <c r="I136" s="28">
        <f t="shared" si="356"/>
        <v>0</v>
      </c>
      <c r="J136" s="28">
        <f t="shared" si="356"/>
        <v>0</v>
      </c>
      <c r="K136" s="28">
        <f t="shared" si="356"/>
        <v>0</v>
      </c>
      <c r="L136" s="28">
        <f t="shared" si="356"/>
        <v>0</v>
      </c>
      <c r="M136" s="28">
        <f t="shared" si="356"/>
        <v>0</v>
      </c>
      <c r="N136" s="28">
        <f t="shared" si="356"/>
        <v>0</v>
      </c>
      <c r="O136" s="28">
        <f t="shared" si="356"/>
        <v>0</v>
      </c>
      <c r="P136" s="28">
        <f t="shared" si="356"/>
        <v>0</v>
      </c>
      <c r="Q136" s="28">
        <f t="shared" si="356"/>
        <v>0</v>
      </c>
      <c r="R136" s="28">
        <f t="shared" si="356"/>
        <v>0</v>
      </c>
      <c r="S136" s="28">
        <f t="shared" si="356"/>
        <v>0</v>
      </c>
      <c r="T136" s="28">
        <f t="shared" si="356"/>
        <v>0</v>
      </c>
      <c r="U136" s="28">
        <f t="shared" si="356"/>
        <v>0</v>
      </c>
      <c r="V136" s="28">
        <f t="shared" si="356"/>
        <v>0</v>
      </c>
      <c r="W136" s="28">
        <f>-W35*W135</f>
        <v>0</v>
      </c>
      <c r="X136" s="28">
        <f t="shared" ref="X136" si="357">-X35*X135</f>
        <v>0</v>
      </c>
      <c r="Y136" s="28">
        <f t="shared" ref="Y136" si="358">-Y35*Y135</f>
        <v>0</v>
      </c>
      <c r="Z136" s="28">
        <f t="shared" ref="Z136" si="359">-Z35*Z135</f>
        <v>0</v>
      </c>
      <c r="AA136" s="28">
        <f t="shared" ref="AA136" si="360">-AA35*AA135</f>
        <v>0</v>
      </c>
      <c r="AB136" s="28">
        <f t="shared" ref="AB136" si="361">-AB35*AB135</f>
        <v>0</v>
      </c>
      <c r="AC136" s="28">
        <f t="shared" ref="AC136" si="362">-AC35*AC135</f>
        <v>0</v>
      </c>
      <c r="AD136" s="28">
        <f t="shared" ref="AD136" si="363">-AD35*AD135</f>
        <v>0</v>
      </c>
      <c r="AE136" s="28">
        <f t="shared" ref="AE136" si="364">-AE35*AE135</f>
        <v>0</v>
      </c>
      <c r="AF136" s="28">
        <f t="shared" ref="AF136" si="365">-AF35*AF135</f>
        <v>0</v>
      </c>
      <c r="AG136" s="28">
        <f t="shared" ref="AG136" si="366">-AG35*AG135</f>
        <v>0</v>
      </c>
      <c r="AH136" s="28">
        <f t="shared" ref="AH136" si="367">-AH35*AH135</f>
        <v>0</v>
      </c>
      <c r="AI136" s="28">
        <f t="shared" ref="AI136" si="368">-AI35*AI135</f>
        <v>50.431973397309612</v>
      </c>
      <c r="AJ136" s="28">
        <f t="shared" ref="AJ136" si="369">-AJ35*AJ135</f>
        <v>43.748900900791035</v>
      </c>
      <c r="AK136" s="28">
        <f t="shared" ref="AK136" si="370">-AK35*AK135</f>
        <v>37.009206145136616</v>
      </c>
      <c r="AL136" s="28">
        <f t="shared" ref="AL136" si="371">-AL35*AL135</f>
        <v>29.649359180317244</v>
      </c>
      <c r="AM136" s="28">
        <f t="shared" ref="AM136" si="372">-AM35*AM135</f>
        <v>21.622664266782259</v>
      </c>
      <c r="AN136" s="28">
        <f t="shared" ref="AN136" si="373">-AN35*AN135</f>
        <v>13.615196026195965</v>
      </c>
      <c r="AO136" s="28">
        <f t="shared" ref="AO136" si="374">-AO35*AO135</f>
        <v>4.8900946220476751</v>
      </c>
      <c r="AP136" s="28">
        <f t="shared" ref="AP136" si="375">-AP35*AP135</f>
        <v>-2.2231462568002098</v>
      </c>
      <c r="AQ136" s="28">
        <f t="shared" ref="AQ136" si="376">-AQ35*AQ135</f>
        <v>-7.1236337460675809</v>
      </c>
      <c r="AR136" s="28">
        <f t="shared" ref="AR136" si="377">-AR35*AR135</f>
        <v>28.523625759583762</v>
      </c>
      <c r="AS136" s="28">
        <f t="shared" ref="AS136" si="378">-AS35*AS135</f>
        <v>24.448459262256858</v>
      </c>
      <c r="AT136" s="28">
        <f t="shared" ref="AT136" si="379">-AT35*AT135</f>
        <v>20.289613071032072</v>
      </c>
      <c r="AU136" s="28">
        <f t="shared" ref="AU136" si="380">-AU35*AU135</f>
        <v>16.045524759800237</v>
      </c>
      <c r="AV136" s="28">
        <f t="shared" ref="AV136" si="381">-AV35*AV135</f>
        <v>11.714604280627693</v>
      </c>
      <c r="AW136" s="28">
        <f t="shared" ref="AW136" si="382">-AW35*AW135</f>
        <v>7.2952334924102962</v>
      </c>
      <c r="AX136" s="28">
        <f t="shared" ref="AX136" si="383">-AX35*AX135</f>
        <v>2.7857656816807559</v>
      </c>
      <c r="AY136" s="28">
        <f t="shared" ref="AY136" si="384">-AY35*AY135</f>
        <v>-0.90159619723217332</v>
      </c>
      <c r="AZ136" s="28">
        <f t="shared" ref="AZ136" si="385">-AZ35*AZ135</f>
        <v>-3.2268917733710918</v>
      </c>
      <c r="BA136" s="28">
        <f t="shared" ref="BA136" si="386">-BA35*BA135</f>
        <v>-5.5834417755966026</v>
      </c>
      <c r="BB136" s="28">
        <f t="shared" ref="BB136" si="387">-BB35*BB135</f>
        <v>-7.9716904954421866</v>
      </c>
      <c r="BC136" s="28">
        <f t="shared" ref="BC136" si="388">-BC35*BC135</f>
        <v>-10.392088722892291</v>
      </c>
      <c r="BD136" s="28">
        <f t="shared" ref="BD136" si="389">-BD35*BD135</f>
        <v>-12.845093842736521</v>
      </c>
      <c r="BE136" s="28">
        <f t="shared" ref="BE136" si="390">-BE35*BE135</f>
        <v>-15.33116993236167</v>
      </c>
      <c r="BF136" s="28">
        <f t="shared" ref="BF136" si="391">-BF35*BF135</f>
        <v>-17.850787861002775</v>
      </c>
      <c r="BG136" s="28">
        <f t="shared" ref="BG136" si="392">-BG35*BG135</f>
        <v>-20.404425390475485</v>
      </c>
      <c r="BH136" s="28">
        <f t="shared" ref="BH136" si="393">-BH35*BH135</f>
        <v>-22.992567277411432</v>
      </c>
      <c r="BI136" s="28">
        <f t="shared" ref="BI136" si="394">-BI35*BI135</f>
        <v>-25.615705377019527</v>
      </c>
      <c r="BJ136" s="28">
        <f t="shared" ref="BJ136" si="395">-BJ35*BJ135</f>
        <v>-28.274338748395699</v>
      </c>
      <c r="BK136" s="28">
        <f t="shared" ref="BK136" si="396">-BK35*BK135</f>
        <v>-30.968973761404413</v>
      </c>
      <c r="BL136" s="28">
        <f t="shared" ref="BL136" si="397">-BL35*BL135</f>
        <v>-33.700124205155376</v>
      </c>
      <c r="BM136" s="28">
        <f t="shared" ref="BM136" si="398">-BM35*BM135</f>
        <v>-36.026847480573906</v>
      </c>
      <c r="BN136" s="28">
        <f t="shared" ref="BN136" si="399">-BN35*BN135</f>
        <v>-38.388149756512263</v>
      </c>
      <c r="BO136" s="28">
        <f t="shared" ref="BO136" si="400">-BO35*BO135</f>
        <v>-40.784547540523079</v>
      </c>
      <c r="BP136" s="28">
        <f t="shared" ref="BP136" si="401">-BP35*BP135</f>
        <v>-43.216565073040805</v>
      </c>
      <c r="BQ136" s="28">
        <f t="shared" ref="BQ136" si="402">-BQ35*BQ135</f>
        <v>-45.684734443275218</v>
      </c>
      <c r="BR136" s="28">
        <f t="shared" ref="BR136" si="403">-BR35*BR135</f>
        <v>-47.346711949346137</v>
      </c>
      <c r="BS136" s="28">
        <f t="shared" ref="BS136" si="404">-BS35*BS135</f>
        <v>-49.040226990520331</v>
      </c>
      <c r="BT136" s="28">
        <f t="shared" ref="BT136" si="405">-BT35*BT135</f>
        <v>-50.765797335147376</v>
      </c>
      <c r="BU136" s="28">
        <f t="shared" ref="BU136" si="406">-BU35*BU135</f>
        <v>-52.523948820554352</v>
      </c>
      <c r="BV136" s="28">
        <f t="shared" ref="BV136" si="407">-BV35*BV135</f>
        <v>-55.686098093458071</v>
      </c>
    </row>
    <row r="137" spans="1:74" ht="15.75" thickBot="1" x14ac:dyDescent="0.3">
      <c r="A137" s="143"/>
      <c r="B137" s="146" t="s">
        <v>322</v>
      </c>
      <c r="C137" s="146"/>
      <c r="D137" s="54">
        <f t="shared" ref="D137:U137" si="408">SUM(D131:D136)</f>
        <v>117.21293358849479</v>
      </c>
      <c r="E137" s="54">
        <f t="shared" si="408"/>
        <v>135.91262324508986</v>
      </c>
      <c r="F137" s="54">
        <f t="shared" si="408"/>
        <v>196.00692047047883</v>
      </c>
      <c r="G137" s="54">
        <f t="shared" si="408"/>
        <v>1662.3378146873713</v>
      </c>
      <c r="H137" s="54">
        <f t="shared" si="408"/>
        <v>1150.2360758846992</v>
      </c>
      <c r="I137" s="54">
        <f t="shared" si="408"/>
        <v>1312.9544290123617</v>
      </c>
      <c r="J137" s="54">
        <f t="shared" si="408"/>
        <v>1218.5448302683642</v>
      </c>
      <c r="K137" s="54">
        <f t="shared" si="408"/>
        <v>1261.5216328593763</v>
      </c>
      <c r="L137" s="54">
        <f t="shared" si="408"/>
        <v>1306.7639411060682</v>
      </c>
      <c r="M137" s="54">
        <f t="shared" si="408"/>
        <v>1331.3733802844433</v>
      </c>
      <c r="N137" s="54">
        <f t="shared" si="408"/>
        <v>901.46910032735025</v>
      </c>
      <c r="O137" s="54">
        <f t="shared" si="408"/>
        <v>-960.89678637466272</v>
      </c>
      <c r="P137" s="54">
        <f t="shared" si="408"/>
        <v>-1097.7240577457387</v>
      </c>
      <c r="Q137" s="54">
        <f t="shared" si="408"/>
        <v>-1083.3313797920307</v>
      </c>
      <c r="R137" s="54">
        <f t="shared" si="408"/>
        <v>-1060.1982790603631</v>
      </c>
      <c r="S137" s="54">
        <f t="shared" si="408"/>
        <v>-1037.0591383394381</v>
      </c>
      <c r="T137" s="54">
        <f t="shared" si="408"/>
        <v>-1013.9138670294146</v>
      </c>
      <c r="U137" s="54">
        <f t="shared" si="408"/>
        <v>-990.76237317150196</v>
      </c>
      <c r="V137" s="54">
        <f t="shared" ref="V137:Z137" si="409">SUM(V131:V136)</f>
        <v>-967.60456342747193</v>
      </c>
      <c r="W137" s="54">
        <f t="shared" si="409"/>
        <v>-1045.0900998583679</v>
      </c>
      <c r="X137" s="54">
        <f t="shared" si="409"/>
        <v>-947.19174231192369</v>
      </c>
      <c r="Y137" s="54">
        <f t="shared" si="409"/>
        <v>-935.0376629034231</v>
      </c>
      <c r="Z137" s="54">
        <f t="shared" si="409"/>
        <v>-915.59200890285024</v>
      </c>
      <c r="AA137" s="54">
        <f t="shared" ref="AA137:BL137" si="410">SUM(AA131:AA136)</f>
        <v>-896.13856139665518</v>
      </c>
      <c r="AB137" s="54">
        <f t="shared" si="410"/>
        <v>-876.67720348220314</v>
      </c>
      <c r="AC137" s="54">
        <f t="shared" si="410"/>
        <v>-857.2078165033754</v>
      </c>
      <c r="AD137" s="54">
        <f t="shared" si="410"/>
        <v>-848.71630486893639</v>
      </c>
      <c r="AE137" s="54">
        <f t="shared" si="410"/>
        <v>-830.78329167800462</v>
      </c>
      <c r="AF137" s="54">
        <f t="shared" si="410"/>
        <v>-812.84188266807325</v>
      </c>
      <c r="AG137" s="54">
        <f t="shared" si="410"/>
        <v>-794.89195190187502</v>
      </c>
      <c r="AH137" s="54">
        <f t="shared" si="410"/>
        <v>-776.93337155308836</v>
      </c>
      <c r="AI137" s="54">
        <f t="shared" si="410"/>
        <v>-704.33016341324935</v>
      </c>
      <c r="AJ137" s="54">
        <f t="shared" si="410"/>
        <v>-711.17176851966724</v>
      </c>
      <c r="AK137" s="54">
        <f t="shared" si="410"/>
        <v>-720.83698504746837</v>
      </c>
      <c r="AL137" s="54">
        <f t="shared" si="410"/>
        <v>-730.64717982317916</v>
      </c>
      <c r="AM137" s="54">
        <f t="shared" si="410"/>
        <v>-740.60452752052743</v>
      </c>
      <c r="AN137" s="54">
        <f t="shared" si="410"/>
        <v>-697.06323543333326</v>
      </c>
      <c r="AO137" s="54">
        <f t="shared" si="410"/>
        <v>-707.32154396483543</v>
      </c>
      <c r="AP137" s="54">
        <f t="shared" si="410"/>
        <v>-370.36712449927347</v>
      </c>
      <c r="AQ137" s="54">
        <f t="shared" si="410"/>
        <v>37.399077166854788</v>
      </c>
      <c r="AR137" s="54">
        <f t="shared" si="410"/>
        <v>2078.6592272296666</v>
      </c>
      <c r="AS137" s="54">
        <f t="shared" si="410"/>
        <v>-446.7267937305129</v>
      </c>
      <c r="AT137" s="54">
        <f t="shared" si="410"/>
        <v>-431.43032731235468</v>
      </c>
      <c r="AU137" s="54">
        <f t="shared" si="410"/>
        <v>-415.80840430393812</v>
      </c>
      <c r="AV137" s="54">
        <f t="shared" si="410"/>
        <v>-399.85483490865039</v>
      </c>
      <c r="AW137" s="54">
        <f t="shared" si="410"/>
        <v>-383.5633186646383</v>
      </c>
      <c r="AX137" s="54">
        <f t="shared" si="410"/>
        <v>-366.92744254206923</v>
      </c>
      <c r="AY137" s="54">
        <f t="shared" si="410"/>
        <v>-212.90456384584016</v>
      </c>
      <c r="AZ137" s="54">
        <f t="shared" si="410"/>
        <v>16.941181810198231</v>
      </c>
      <c r="BA137" s="54">
        <f t="shared" si="410"/>
        <v>29.313069321882161</v>
      </c>
      <c r="BB137" s="54">
        <f t="shared" si="410"/>
        <v>41.851375101071476</v>
      </c>
      <c r="BC137" s="54">
        <f t="shared" si="410"/>
        <v>54.558465795184524</v>
      </c>
      <c r="BD137" s="54">
        <f t="shared" si="410"/>
        <v>67.436742674366741</v>
      </c>
      <c r="BE137" s="54">
        <f t="shared" si="410"/>
        <v>80.488642144898762</v>
      </c>
      <c r="BF137" s="54">
        <f t="shared" si="410"/>
        <v>93.716636270264573</v>
      </c>
      <c r="BG137" s="54">
        <f t="shared" si="410"/>
        <v>107.12323329999629</v>
      </c>
      <c r="BH137" s="54">
        <f t="shared" si="410"/>
        <v>120.71097820641</v>
      </c>
      <c r="BI137" s="54">
        <f t="shared" si="410"/>
        <v>134.4824532293525</v>
      </c>
      <c r="BJ137" s="54">
        <f t="shared" si="410"/>
        <v>148.44027842907741</v>
      </c>
      <c r="BK137" s="54">
        <f t="shared" si="410"/>
        <v>162.58711224737317</v>
      </c>
      <c r="BL137" s="54">
        <f t="shared" si="410"/>
        <v>176.92565207706571</v>
      </c>
      <c r="BM137" s="54">
        <f t="shared" ref="BM137:BS137" si="411">SUM(BM131:BM136)</f>
        <v>189.14094927301301</v>
      </c>
      <c r="BN137" s="54">
        <f t="shared" si="411"/>
        <v>201.53778622168937</v>
      </c>
      <c r="BO137" s="54">
        <f t="shared" si="411"/>
        <v>214.11887458774615</v>
      </c>
      <c r="BP137" s="54">
        <f t="shared" si="411"/>
        <v>226.8869666334642</v>
      </c>
      <c r="BQ137" s="54">
        <f t="shared" si="411"/>
        <v>239.84485582719492</v>
      </c>
      <c r="BR137" s="54">
        <f t="shared" si="411"/>
        <v>248.57023773406721</v>
      </c>
      <c r="BS137" s="54">
        <f t="shared" si="411"/>
        <v>257.46119170023167</v>
      </c>
      <c r="BT137" s="54">
        <f>SUM(BT131:BT136)</f>
        <v>266.52043600952368</v>
      </c>
      <c r="BU137" s="54">
        <f t="shared" ref="BU137" si="412">SUM(BU131:BU136)</f>
        <v>275.75073130791031</v>
      </c>
      <c r="BV137" s="54">
        <f t="shared" ref="BV137" si="413">SUM(BV131:BV136)</f>
        <v>292.35201499065477</v>
      </c>
    </row>
    <row r="138" spans="1:74" ht="24" customHeight="1" thickBot="1" x14ac:dyDescent="0.3">
      <c r="A138" s="299"/>
      <c r="B138" s="300" t="s">
        <v>466</v>
      </c>
      <c r="C138" s="301" t="s">
        <v>323</v>
      </c>
      <c r="D138" s="302">
        <f t="shared" ref="D138:U138" si="414">SUM(D137,D130)</f>
        <v>-25.000000000000057</v>
      </c>
      <c r="E138" s="302">
        <f t="shared" si="414"/>
        <v>-60.741929004766661</v>
      </c>
      <c r="F138" s="302">
        <f t="shared" si="414"/>
        <v>-82.946765131618662</v>
      </c>
      <c r="G138" s="302">
        <f t="shared" si="414"/>
        <v>-111.25565565081251</v>
      </c>
      <c r="H138" s="302">
        <f t="shared" si="414"/>
        <v>-634.10513212499563</v>
      </c>
      <c r="I138" s="302">
        <f t="shared" si="414"/>
        <v>-355.77689711747848</v>
      </c>
      <c r="J138" s="302">
        <f t="shared" si="414"/>
        <v>-274.99999999999886</v>
      </c>
      <c r="K138" s="302">
        <f t="shared" si="414"/>
        <v>-312.49999999999864</v>
      </c>
      <c r="L138" s="302">
        <f t="shared" si="414"/>
        <v>-307.50000000000477</v>
      </c>
      <c r="M138" s="302">
        <f t="shared" si="414"/>
        <v>-309.99999999999363</v>
      </c>
      <c r="N138" s="302">
        <f t="shared" si="414"/>
        <v>-110.00000000000341</v>
      </c>
      <c r="O138" s="302">
        <f t="shared" si="414"/>
        <v>-653.22190336709366</v>
      </c>
      <c r="P138" s="302">
        <f t="shared" si="414"/>
        <v>-595.1213944178437</v>
      </c>
      <c r="Q138" s="302">
        <f t="shared" si="414"/>
        <v>-573.18967651421622</v>
      </c>
      <c r="R138" s="302">
        <f t="shared" si="414"/>
        <v>-542.40445023338259</v>
      </c>
      <c r="S138" s="302">
        <f t="shared" si="414"/>
        <v>-511.49840208005412</v>
      </c>
      <c r="T138" s="302">
        <f t="shared" si="414"/>
        <v>-480.4697197261371</v>
      </c>
      <c r="U138" s="302">
        <f t="shared" si="414"/>
        <v>-449.31656365867821</v>
      </c>
      <c r="V138" s="302">
        <f t="shared" ref="V138:Z138" si="415">SUM(V137,V130)</f>
        <v>-418.03706677195498</v>
      </c>
      <c r="W138" s="302">
        <f t="shared" si="415"/>
        <v>-420.36380600334417</v>
      </c>
      <c r="X138" s="302">
        <f t="shared" si="415"/>
        <v>-304.54259720514381</v>
      </c>
      <c r="Y138" s="302">
        <f t="shared" si="415"/>
        <v>-283.37145706149556</v>
      </c>
      <c r="Z138" s="302">
        <f t="shared" si="415"/>
        <v>-254.1508099732946</v>
      </c>
      <c r="AA138" s="302">
        <f t="shared" ref="AA138:BL138" si="416">SUM(AA137,AA130)</f>
        <v>-224.7757444831575</v>
      </c>
      <c r="AB138" s="302">
        <f t="shared" si="416"/>
        <v>-195.24394431500127</v>
      </c>
      <c r="AC138" s="302">
        <f t="shared" si="416"/>
        <v>-165.55305844866598</v>
      </c>
      <c r="AD138" s="302">
        <f t="shared" si="416"/>
        <v>-146.68672544340734</v>
      </c>
      <c r="AE138" s="302">
        <f t="shared" si="416"/>
        <v>-118.22326856109237</v>
      </c>
      <c r="AF138" s="302">
        <f t="shared" si="416"/>
        <v>-89.593459204406713</v>
      </c>
      <c r="AG138" s="302">
        <f t="shared" si="416"/>
        <v>-60.794802086253867</v>
      </c>
      <c r="AH138" s="302">
        <f t="shared" si="416"/>
        <v>-31.824764490232951</v>
      </c>
      <c r="AI138" s="302">
        <f t="shared" si="416"/>
        <v>-2.6807757091384019</v>
      </c>
      <c r="AJ138" s="302">
        <f t="shared" si="416"/>
        <v>5.1159076974727213E-12</v>
      </c>
      <c r="AK138" s="302">
        <f t="shared" si="416"/>
        <v>-1.0231815394945443E-12</v>
      </c>
      <c r="AL138" s="302">
        <f t="shared" si="416"/>
        <v>0</v>
      </c>
      <c r="AM138" s="302">
        <f t="shared" si="416"/>
        <v>-1.0231815394945443E-12</v>
      </c>
      <c r="AN138" s="302">
        <f t="shared" si="416"/>
        <v>1.4779288903810084E-12</v>
      </c>
      <c r="AO138" s="302">
        <f t="shared" si="416"/>
        <v>-9.0949470177292824E-13</v>
      </c>
      <c r="AP138" s="302">
        <f t="shared" si="416"/>
        <v>347.36660262503335</v>
      </c>
      <c r="AQ138" s="302">
        <f t="shared" si="416"/>
        <v>765.70117019802615</v>
      </c>
      <c r="AR138" s="302">
        <f t="shared" si="416"/>
        <v>-1113.0677728230585</v>
      </c>
      <c r="AS138" s="302">
        <f t="shared" si="416"/>
        <v>328.34682376319358</v>
      </c>
      <c r="AT138" s="302">
        <f t="shared" si="416"/>
        <v>354.69440186924697</v>
      </c>
      <c r="AU138" s="302">
        <f t="shared" si="416"/>
        <v>381.53320324087792</v>
      </c>
      <c r="AV138" s="302">
        <f t="shared" si="416"/>
        <v>408.87190417482776</v>
      </c>
      <c r="AW138" s="302">
        <f t="shared" si="416"/>
        <v>436.71932893058175</v>
      </c>
      <c r="AX138" s="302">
        <f t="shared" si="416"/>
        <v>465.08445219256885</v>
      </c>
      <c r="AY138" s="302">
        <f t="shared" si="416"/>
        <v>631.01251673530828</v>
      </c>
      <c r="AZ138" s="302">
        <f t="shared" si="416"/>
        <v>872.94202602555322</v>
      </c>
      <c r="BA138" s="302">
        <f t="shared" si="416"/>
        <v>897.57893362595746</v>
      </c>
      <c r="BB138" s="302">
        <f t="shared" si="416"/>
        <v>922.56623479519715</v>
      </c>
      <c r="BC138" s="302">
        <f t="shared" si="416"/>
        <v>947.90905581021229</v>
      </c>
      <c r="BD138" s="302">
        <f t="shared" si="416"/>
        <v>973.61259896510978</v>
      </c>
      <c r="BE138" s="302">
        <f t="shared" si="416"/>
        <v>999.68214370549231</v>
      </c>
      <c r="BF138" s="302">
        <f t="shared" si="416"/>
        <v>1026.1230477797567</v>
      </c>
      <c r="BG138" s="302">
        <f t="shared" si="416"/>
        <v>1052.9407484076212</v>
      </c>
      <c r="BH138" s="302">
        <f t="shared" si="416"/>
        <v>1080.1407634661396</v>
      </c>
      <c r="BI138" s="302">
        <f t="shared" si="416"/>
        <v>1107.7286926934673</v>
      </c>
      <c r="BJ138" s="302">
        <f t="shared" si="416"/>
        <v>1135.7102189106438</v>
      </c>
      <c r="BK138" s="302">
        <f t="shared" si="416"/>
        <v>1164.0911092616529</v>
      </c>
      <c r="BL138" s="302">
        <f t="shared" si="416"/>
        <v>1192.877216472049</v>
      </c>
      <c r="BM138" s="302">
        <f t="shared" ref="BM138:BS138" si="417">SUM(BM137,BM130)</f>
        <v>1206.580794559412</v>
      </c>
      <c r="BN138" s="302">
        <f t="shared" si="417"/>
        <v>1233.8618766128732</v>
      </c>
      <c r="BO138" s="302">
        <f t="shared" si="417"/>
        <v>1261.550473760288</v>
      </c>
      <c r="BP138" s="302">
        <f t="shared" si="417"/>
        <v>1289.6526872190841</v>
      </c>
      <c r="BQ138" s="302">
        <f t="shared" si="417"/>
        <v>1318.174709647089</v>
      </c>
      <c r="BR138" s="302">
        <f t="shared" si="417"/>
        <v>1317.5408484860818</v>
      </c>
      <c r="BS138" s="302">
        <f t="shared" si="417"/>
        <v>1342.4663616135265</v>
      </c>
      <c r="BT138" s="302">
        <f>SUM(BT137,BT130)</f>
        <v>1367.8006834715179</v>
      </c>
      <c r="BU138" s="302">
        <f t="shared" ref="BU138" si="418">SUM(BU137,BU130)</f>
        <v>1393.5501824818339</v>
      </c>
      <c r="BV138" s="302">
        <f t="shared" ref="BV138" si="419">SUM(BV137,BV130)</f>
        <v>1639.6794401419993</v>
      </c>
    </row>
    <row r="139" spans="1:74" x14ac:dyDescent="0.25">
      <c r="A139" s="142" t="s">
        <v>276</v>
      </c>
      <c r="B139" s="141" t="s">
        <v>324</v>
      </c>
      <c r="C139" s="141" t="s">
        <v>325</v>
      </c>
      <c r="D139" s="56">
        <f>+D83-D87</f>
        <v>25</v>
      </c>
      <c r="E139" s="56">
        <f t="shared" ref="E139:U139" si="420">+E83-E87-D83</f>
        <v>60.741929004766575</v>
      </c>
      <c r="F139" s="56">
        <f t="shared" si="420"/>
        <v>82.946765131618889</v>
      </c>
      <c r="G139" s="56">
        <f t="shared" si="420"/>
        <v>461.13768489328646</v>
      </c>
      <c r="H139" s="56">
        <f t="shared" si="420"/>
        <v>314.99999999999989</v>
      </c>
      <c r="I139" s="56">
        <f t="shared" si="420"/>
        <v>325</v>
      </c>
      <c r="J139" s="56">
        <f t="shared" si="420"/>
        <v>275</v>
      </c>
      <c r="K139" s="56">
        <f t="shared" si="420"/>
        <v>312.5</v>
      </c>
      <c r="L139" s="56">
        <f t="shared" si="420"/>
        <v>307.50000000000006</v>
      </c>
      <c r="M139" s="56">
        <f t="shared" si="420"/>
        <v>309.99999999999989</v>
      </c>
      <c r="N139" s="56">
        <f t="shared" si="420"/>
        <v>109.99999999999977</v>
      </c>
      <c r="O139" s="56">
        <f t="shared" si="420"/>
        <v>653.22190336710241</v>
      </c>
      <c r="P139" s="56">
        <f t="shared" si="420"/>
        <v>595.12139441783813</v>
      </c>
      <c r="Q139" s="56">
        <f t="shared" si="420"/>
        <v>573.18967651422827</v>
      </c>
      <c r="R139" s="56">
        <f t="shared" si="420"/>
        <v>542.40445023337224</v>
      </c>
      <c r="S139" s="56">
        <f t="shared" si="420"/>
        <v>511.49840208003923</v>
      </c>
      <c r="T139" s="56">
        <f t="shared" si="420"/>
        <v>480.46971972614614</v>
      </c>
      <c r="U139" s="56">
        <f t="shared" si="420"/>
        <v>449.31656365868344</v>
      </c>
      <c r="V139" s="56">
        <f t="shared" ref="V139:Z139" si="421">+V83-V87-U83</f>
        <v>418.037066771951</v>
      </c>
      <c r="W139" s="56">
        <f t="shared" si="421"/>
        <v>420.36380600334269</v>
      </c>
      <c r="X139" s="56">
        <f t="shared" si="421"/>
        <v>304.54259720515188</v>
      </c>
      <c r="Y139" s="56">
        <f t="shared" si="421"/>
        <v>283.37145706148323</v>
      </c>
      <c r="Z139" s="56">
        <f t="shared" si="421"/>
        <v>254.15080997330583</v>
      </c>
      <c r="AA139" s="56">
        <f t="shared" ref="AA139:BL139" si="422">+AA83-AA87-Z83</f>
        <v>224.77574448315465</v>
      </c>
      <c r="AB139" s="56">
        <f t="shared" si="422"/>
        <v>195.2439443149986</v>
      </c>
      <c r="AC139" s="56">
        <f t="shared" si="422"/>
        <v>165.55305844866547</v>
      </c>
      <c r="AD139" s="56">
        <f t="shared" si="422"/>
        <v>146.68672544340927</v>
      </c>
      <c r="AE139" s="56">
        <f t="shared" si="422"/>
        <v>118.22326856108566</v>
      </c>
      <c r="AF139" s="56">
        <f t="shared" si="422"/>
        <v>89.593459204407054</v>
      </c>
      <c r="AG139" s="56">
        <f t="shared" si="422"/>
        <v>60.794802086263303</v>
      </c>
      <c r="AH139" s="56">
        <f t="shared" si="422"/>
        <v>31.824764490228631</v>
      </c>
      <c r="AI139" s="56">
        <f t="shared" si="422"/>
        <v>2.6807757091360713</v>
      </c>
      <c r="AJ139" s="56">
        <f t="shared" si="422"/>
        <v>-1.0658141036401503E-13</v>
      </c>
      <c r="AK139" s="56">
        <f t="shared" si="422"/>
        <v>-8.2422957348171622E-13</v>
      </c>
      <c r="AL139" s="56">
        <f t="shared" si="422"/>
        <v>0</v>
      </c>
      <c r="AM139" s="56">
        <f t="shared" si="422"/>
        <v>0</v>
      </c>
      <c r="AN139" s="56">
        <f t="shared" si="422"/>
        <v>0</v>
      </c>
      <c r="AO139" s="56">
        <f t="shared" si="422"/>
        <v>0</v>
      </c>
      <c r="AP139" s="56">
        <f t="shared" si="422"/>
        <v>0</v>
      </c>
      <c r="AQ139" s="56">
        <f t="shared" si="422"/>
        <v>0</v>
      </c>
      <c r="AR139" s="56">
        <f t="shared" si="422"/>
        <v>0</v>
      </c>
      <c r="AS139" s="56">
        <f t="shared" si="422"/>
        <v>0</v>
      </c>
      <c r="AT139" s="56">
        <f t="shared" si="422"/>
        <v>0</v>
      </c>
      <c r="AU139" s="56">
        <f t="shared" si="422"/>
        <v>0</v>
      </c>
      <c r="AV139" s="56">
        <f t="shared" si="422"/>
        <v>0</v>
      </c>
      <c r="AW139" s="56">
        <f t="shared" si="422"/>
        <v>0</v>
      </c>
      <c r="AX139" s="56">
        <f t="shared" si="422"/>
        <v>0</v>
      </c>
      <c r="AY139" s="56">
        <f t="shared" si="422"/>
        <v>0</v>
      </c>
      <c r="AZ139" s="56">
        <f t="shared" si="422"/>
        <v>0</v>
      </c>
      <c r="BA139" s="56">
        <f t="shared" si="422"/>
        <v>0</v>
      </c>
      <c r="BB139" s="56">
        <f t="shared" si="422"/>
        <v>0</v>
      </c>
      <c r="BC139" s="56">
        <f t="shared" si="422"/>
        <v>0</v>
      </c>
      <c r="BD139" s="56">
        <f t="shared" si="422"/>
        <v>0</v>
      </c>
      <c r="BE139" s="56">
        <f t="shared" si="422"/>
        <v>0</v>
      </c>
      <c r="BF139" s="56">
        <f t="shared" si="422"/>
        <v>0</v>
      </c>
      <c r="BG139" s="56">
        <f t="shared" si="422"/>
        <v>0</v>
      </c>
      <c r="BH139" s="56">
        <f t="shared" si="422"/>
        <v>0</v>
      </c>
      <c r="BI139" s="56">
        <f t="shared" si="422"/>
        <v>0</v>
      </c>
      <c r="BJ139" s="56">
        <f t="shared" si="422"/>
        <v>0</v>
      </c>
      <c r="BK139" s="56">
        <f t="shared" si="422"/>
        <v>0</v>
      </c>
      <c r="BL139" s="56">
        <f t="shared" si="422"/>
        <v>0</v>
      </c>
      <c r="BM139" s="56">
        <f t="shared" ref="BM139:BS139" si="423">+BM83-BM87-BL83</f>
        <v>0</v>
      </c>
      <c r="BN139" s="56">
        <f t="shared" si="423"/>
        <v>0</v>
      </c>
      <c r="BO139" s="56">
        <f t="shared" si="423"/>
        <v>0</v>
      </c>
      <c r="BP139" s="56">
        <f t="shared" si="423"/>
        <v>0</v>
      </c>
      <c r="BQ139" s="56">
        <f t="shared" si="423"/>
        <v>0</v>
      </c>
      <c r="BR139" s="56">
        <f t="shared" si="423"/>
        <v>0</v>
      </c>
      <c r="BS139" s="56">
        <f t="shared" si="423"/>
        <v>0</v>
      </c>
      <c r="BT139" s="56">
        <f>+BT83-BT87-BS83</f>
        <v>0</v>
      </c>
      <c r="BU139" s="56">
        <f t="shared" ref="BU139:BV139" si="424">+BU83-BU87-BT83</f>
        <v>0</v>
      </c>
      <c r="BV139" s="56">
        <f t="shared" si="424"/>
        <v>0</v>
      </c>
    </row>
    <row r="140" spans="1:74" ht="15.75" thickBot="1" x14ac:dyDescent="0.3">
      <c r="A140" s="142" t="s">
        <v>273</v>
      </c>
      <c r="B140" s="141" t="s">
        <v>0</v>
      </c>
      <c r="C140" s="141" t="s">
        <v>326</v>
      </c>
      <c r="D140" s="150">
        <f t="shared" ref="D140:U140" si="425">-D32-D31</f>
        <v>0</v>
      </c>
      <c r="E140" s="150">
        <f t="shared" si="425"/>
        <v>0</v>
      </c>
      <c r="F140" s="150">
        <f t="shared" si="425"/>
        <v>0</v>
      </c>
      <c r="G140" s="150">
        <f t="shared" si="425"/>
        <v>0</v>
      </c>
      <c r="H140" s="150">
        <f t="shared" si="425"/>
        <v>0</v>
      </c>
      <c r="I140" s="150">
        <f t="shared" si="425"/>
        <v>0</v>
      </c>
      <c r="J140" s="150">
        <f t="shared" si="425"/>
        <v>0</v>
      </c>
      <c r="K140" s="150">
        <f t="shared" si="425"/>
        <v>0</v>
      </c>
      <c r="L140" s="150">
        <f t="shared" si="425"/>
        <v>0</v>
      </c>
      <c r="M140" s="150">
        <f t="shared" si="425"/>
        <v>0</v>
      </c>
      <c r="N140" s="150">
        <f t="shared" si="425"/>
        <v>0</v>
      </c>
      <c r="O140" s="150">
        <f t="shared" si="425"/>
        <v>0</v>
      </c>
      <c r="P140" s="150">
        <f t="shared" si="425"/>
        <v>0</v>
      </c>
      <c r="Q140" s="150">
        <f t="shared" si="425"/>
        <v>0</v>
      </c>
      <c r="R140" s="150">
        <f t="shared" si="425"/>
        <v>0</v>
      </c>
      <c r="S140" s="150">
        <f t="shared" si="425"/>
        <v>0</v>
      </c>
      <c r="T140" s="150">
        <f t="shared" si="425"/>
        <v>0</v>
      </c>
      <c r="U140" s="150">
        <f t="shared" si="425"/>
        <v>0</v>
      </c>
      <c r="V140" s="150">
        <f t="shared" ref="V140:Z140" si="426">-V32-V31</f>
        <v>0</v>
      </c>
      <c r="W140" s="150">
        <f t="shared" si="426"/>
        <v>0</v>
      </c>
      <c r="X140" s="150">
        <f t="shared" si="426"/>
        <v>0</v>
      </c>
      <c r="Y140" s="150">
        <f t="shared" si="426"/>
        <v>0</v>
      </c>
      <c r="Z140" s="150">
        <f t="shared" si="426"/>
        <v>0</v>
      </c>
      <c r="AA140" s="150">
        <f t="shared" ref="AA140:BL140" si="427">-AA32-AA31</f>
        <v>0</v>
      </c>
      <c r="AB140" s="150">
        <f t="shared" si="427"/>
        <v>0</v>
      </c>
      <c r="AC140" s="150">
        <f t="shared" si="427"/>
        <v>0</v>
      </c>
      <c r="AD140" s="150">
        <f t="shared" si="427"/>
        <v>0</v>
      </c>
      <c r="AE140" s="150">
        <f t="shared" si="427"/>
        <v>0</v>
      </c>
      <c r="AF140" s="150">
        <f t="shared" si="427"/>
        <v>0</v>
      </c>
      <c r="AG140" s="150">
        <f t="shared" si="427"/>
        <v>0</v>
      </c>
      <c r="AH140" s="150">
        <f t="shared" si="427"/>
        <v>0</v>
      </c>
      <c r="AI140" s="150">
        <f t="shared" si="427"/>
        <v>0</v>
      </c>
      <c r="AJ140" s="150">
        <f t="shared" si="427"/>
        <v>0</v>
      </c>
      <c r="AK140" s="150">
        <f t="shared" si="427"/>
        <v>0</v>
      </c>
      <c r="AL140" s="150">
        <f t="shared" si="427"/>
        <v>0</v>
      </c>
      <c r="AM140" s="150">
        <f t="shared" si="427"/>
        <v>0</v>
      </c>
      <c r="AN140" s="150">
        <f t="shared" si="427"/>
        <v>0</v>
      </c>
      <c r="AO140" s="150">
        <f t="shared" si="427"/>
        <v>0</v>
      </c>
      <c r="AP140" s="150">
        <f t="shared" si="427"/>
        <v>0</v>
      </c>
      <c r="AQ140" s="150">
        <f t="shared" si="427"/>
        <v>0</v>
      </c>
      <c r="AR140" s="150">
        <f t="shared" si="427"/>
        <v>0</v>
      </c>
      <c r="AS140" s="150">
        <f t="shared" si="427"/>
        <v>-328.34682376319267</v>
      </c>
      <c r="AT140" s="150">
        <f t="shared" si="427"/>
        <v>-354.69440186924862</v>
      </c>
      <c r="AU140" s="150">
        <f t="shared" si="427"/>
        <v>-381.53320324087849</v>
      </c>
      <c r="AV140" s="150">
        <f t="shared" si="427"/>
        <v>-408.87190417482572</v>
      </c>
      <c r="AW140" s="150">
        <f t="shared" si="427"/>
        <v>-436.71932893058261</v>
      </c>
      <c r="AX140" s="150">
        <f t="shared" si="427"/>
        <v>-465.08445219256919</v>
      </c>
      <c r="AY140" s="150">
        <f t="shared" si="427"/>
        <v>-490.13811091778007</v>
      </c>
      <c r="AZ140" s="150">
        <f t="shared" si="427"/>
        <v>-509.61459225384669</v>
      </c>
      <c r="BA140" s="150">
        <f t="shared" si="427"/>
        <v>-529.36799577822092</v>
      </c>
      <c r="BB140" s="150">
        <f t="shared" si="427"/>
        <v>-549.40237231932485</v>
      </c>
      <c r="BC140" s="150">
        <f t="shared" si="427"/>
        <v>-569.7218327711347</v>
      </c>
      <c r="BD140" s="150">
        <f t="shared" si="427"/>
        <v>-590.33054898944704</v>
      </c>
      <c r="BE140" s="150">
        <f t="shared" si="427"/>
        <v>-611.23275470156364</v>
      </c>
      <c r="BF140" s="150">
        <f t="shared" si="427"/>
        <v>-632.43274642958318</v>
      </c>
      <c r="BG140" s="150">
        <f t="shared" si="427"/>
        <v>-653.93488442751118</v>
      </c>
      <c r="BH140" s="150">
        <f t="shared" si="427"/>
        <v>-675.74359363239716</v>
      </c>
      <c r="BI140" s="150">
        <f t="shared" si="427"/>
        <v>-697.86336462970189</v>
      </c>
      <c r="BJ140" s="150">
        <f t="shared" si="427"/>
        <v>-720.29875463311714</v>
      </c>
      <c r="BK140" s="150">
        <f t="shared" si="427"/>
        <v>-743.05438847904338</v>
      </c>
      <c r="BL140" s="148">
        <f t="shared" si="427"/>
        <v>-766.13495963595631</v>
      </c>
      <c r="BM140" s="148">
        <f t="shared" ref="BM140:BS140" si="428">-BM32-BM31</f>
        <v>-843.03028277526926</v>
      </c>
      <c r="BN140" s="148">
        <f t="shared" si="428"/>
        <v>-864.90839599750655</v>
      </c>
      <c r="BO140" s="148">
        <f t="shared" si="428"/>
        <v>-887.11332000859659</v>
      </c>
      <c r="BP140" s="148">
        <f t="shared" si="428"/>
        <v>-909.64994776318929</v>
      </c>
      <c r="BQ140" s="148">
        <f t="shared" si="428"/>
        <v>-932.52324554796314</v>
      </c>
      <c r="BR140" s="148">
        <f t="shared" si="428"/>
        <v>-1057.8568631625003</v>
      </c>
      <c r="BS140" s="148">
        <f t="shared" si="428"/>
        <v>-1077.8546364300607</v>
      </c>
      <c r="BT140" s="148">
        <f>-BT32-BT31</f>
        <v>-1098.1803171235422</v>
      </c>
      <c r="BU140" s="148">
        <f t="shared" ref="BU140:BV140" si="429">-BU32-BU31</f>
        <v>-1118.8390128869903</v>
      </c>
      <c r="BV140" s="148">
        <f t="shared" si="429"/>
        <v>-1145.5936162507953</v>
      </c>
    </row>
    <row r="141" spans="1:74" ht="15.75" thickBot="1" x14ac:dyDescent="0.3">
      <c r="A141" s="143"/>
      <c r="B141" s="303" t="s">
        <v>465</v>
      </c>
      <c r="C141" s="147" t="s">
        <v>327</v>
      </c>
      <c r="D141" s="151">
        <f t="shared" ref="D141:U141" si="430">SUM(D139:D140)</f>
        <v>25</v>
      </c>
      <c r="E141" s="151">
        <f t="shared" si="430"/>
        <v>60.741929004766575</v>
      </c>
      <c r="F141" s="151">
        <f t="shared" si="430"/>
        <v>82.946765131618889</v>
      </c>
      <c r="G141" s="151">
        <f t="shared" si="430"/>
        <v>461.13768489328646</v>
      </c>
      <c r="H141" s="151">
        <f t="shared" si="430"/>
        <v>314.99999999999989</v>
      </c>
      <c r="I141" s="151">
        <f t="shared" si="430"/>
        <v>325</v>
      </c>
      <c r="J141" s="151">
        <f t="shared" si="430"/>
        <v>275</v>
      </c>
      <c r="K141" s="151">
        <f t="shared" si="430"/>
        <v>312.5</v>
      </c>
      <c r="L141" s="151">
        <f t="shared" si="430"/>
        <v>307.50000000000006</v>
      </c>
      <c r="M141" s="151">
        <f t="shared" si="430"/>
        <v>309.99999999999989</v>
      </c>
      <c r="N141" s="151">
        <f t="shared" si="430"/>
        <v>109.99999999999977</v>
      </c>
      <c r="O141" s="151">
        <f t="shared" si="430"/>
        <v>653.22190336710241</v>
      </c>
      <c r="P141" s="151">
        <f t="shared" si="430"/>
        <v>595.12139441783813</v>
      </c>
      <c r="Q141" s="151">
        <f t="shared" si="430"/>
        <v>573.18967651422827</v>
      </c>
      <c r="R141" s="151">
        <f t="shared" si="430"/>
        <v>542.40445023337224</v>
      </c>
      <c r="S141" s="151">
        <f t="shared" si="430"/>
        <v>511.49840208003923</v>
      </c>
      <c r="T141" s="151">
        <f t="shared" si="430"/>
        <v>480.46971972614614</v>
      </c>
      <c r="U141" s="151">
        <f t="shared" si="430"/>
        <v>449.31656365868344</v>
      </c>
      <c r="V141" s="151">
        <f t="shared" ref="V141:Z141" si="431">SUM(V139:V140)</f>
        <v>418.037066771951</v>
      </c>
      <c r="W141" s="151">
        <f t="shared" si="431"/>
        <v>420.36380600334269</v>
      </c>
      <c r="X141" s="151">
        <f t="shared" si="431"/>
        <v>304.54259720515188</v>
      </c>
      <c r="Y141" s="151">
        <f t="shared" si="431"/>
        <v>283.37145706148323</v>
      </c>
      <c r="Z141" s="151">
        <f t="shared" si="431"/>
        <v>254.15080997330583</v>
      </c>
      <c r="AA141" s="151">
        <f t="shared" ref="AA141:BL141" si="432">SUM(AA139:AA140)</f>
        <v>224.77574448315465</v>
      </c>
      <c r="AB141" s="151">
        <f t="shared" si="432"/>
        <v>195.2439443149986</v>
      </c>
      <c r="AC141" s="151">
        <f t="shared" si="432"/>
        <v>165.55305844866547</v>
      </c>
      <c r="AD141" s="151">
        <f t="shared" si="432"/>
        <v>146.68672544340927</v>
      </c>
      <c r="AE141" s="151">
        <f t="shared" si="432"/>
        <v>118.22326856108566</v>
      </c>
      <c r="AF141" s="151">
        <f t="shared" si="432"/>
        <v>89.593459204407054</v>
      </c>
      <c r="AG141" s="151">
        <f t="shared" si="432"/>
        <v>60.794802086263303</v>
      </c>
      <c r="AH141" s="151">
        <f t="shared" si="432"/>
        <v>31.824764490228631</v>
      </c>
      <c r="AI141" s="151">
        <f t="shared" si="432"/>
        <v>2.6807757091360713</v>
      </c>
      <c r="AJ141" s="151">
        <f t="shared" si="432"/>
        <v>-1.0658141036401503E-13</v>
      </c>
      <c r="AK141" s="151">
        <f t="shared" si="432"/>
        <v>-8.2422957348171622E-13</v>
      </c>
      <c r="AL141" s="151">
        <f t="shared" si="432"/>
        <v>0</v>
      </c>
      <c r="AM141" s="151">
        <f t="shared" si="432"/>
        <v>0</v>
      </c>
      <c r="AN141" s="151">
        <f t="shared" si="432"/>
        <v>0</v>
      </c>
      <c r="AO141" s="151">
        <f t="shared" si="432"/>
        <v>0</v>
      </c>
      <c r="AP141" s="151">
        <f t="shared" si="432"/>
        <v>0</v>
      </c>
      <c r="AQ141" s="151">
        <f t="shared" si="432"/>
        <v>0</v>
      </c>
      <c r="AR141" s="151">
        <f t="shared" si="432"/>
        <v>0</v>
      </c>
      <c r="AS141" s="151">
        <f t="shared" si="432"/>
        <v>-328.34682376319267</v>
      </c>
      <c r="AT141" s="151">
        <f t="shared" si="432"/>
        <v>-354.69440186924862</v>
      </c>
      <c r="AU141" s="151">
        <f t="shared" si="432"/>
        <v>-381.53320324087849</v>
      </c>
      <c r="AV141" s="151">
        <f t="shared" si="432"/>
        <v>-408.87190417482572</v>
      </c>
      <c r="AW141" s="151">
        <f t="shared" si="432"/>
        <v>-436.71932893058261</v>
      </c>
      <c r="AX141" s="151">
        <f t="shared" si="432"/>
        <v>-465.08445219256919</v>
      </c>
      <c r="AY141" s="151">
        <f t="shared" si="432"/>
        <v>-490.13811091778007</v>
      </c>
      <c r="AZ141" s="151">
        <f t="shared" si="432"/>
        <v>-509.61459225384669</v>
      </c>
      <c r="BA141" s="151">
        <f t="shared" si="432"/>
        <v>-529.36799577822092</v>
      </c>
      <c r="BB141" s="151">
        <f t="shared" si="432"/>
        <v>-549.40237231932485</v>
      </c>
      <c r="BC141" s="151">
        <f t="shared" si="432"/>
        <v>-569.7218327711347</v>
      </c>
      <c r="BD141" s="151">
        <f t="shared" si="432"/>
        <v>-590.33054898944704</v>
      </c>
      <c r="BE141" s="151">
        <f t="shared" si="432"/>
        <v>-611.23275470156364</v>
      </c>
      <c r="BF141" s="151">
        <f t="shared" si="432"/>
        <v>-632.43274642958318</v>
      </c>
      <c r="BG141" s="151">
        <f t="shared" si="432"/>
        <v>-653.93488442751118</v>
      </c>
      <c r="BH141" s="151">
        <f t="shared" si="432"/>
        <v>-675.74359363239716</v>
      </c>
      <c r="BI141" s="151">
        <f t="shared" si="432"/>
        <v>-697.86336462970189</v>
      </c>
      <c r="BJ141" s="151">
        <f t="shared" si="432"/>
        <v>-720.29875463311714</v>
      </c>
      <c r="BK141" s="151">
        <f t="shared" si="432"/>
        <v>-743.05438847904338</v>
      </c>
      <c r="BL141" s="54">
        <f t="shared" si="432"/>
        <v>-766.13495963595631</v>
      </c>
      <c r="BM141" s="54">
        <f t="shared" ref="BM141:BS141" si="433">SUM(BM139:BM140)</f>
        <v>-843.03028277526926</v>
      </c>
      <c r="BN141" s="54">
        <f t="shared" si="433"/>
        <v>-864.90839599750655</v>
      </c>
      <c r="BO141" s="54">
        <f t="shared" si="433"/>
        <v>-887.11332000859659</v>
      </c>
      <c r="BP141" s="54">
        <f t="shared" si="433"/>
        <v>-909.64994776318929</v>
      </c>
      <c r="BQ141" s="54">
        <f t="shared" si="433"/>
        <v>-932.52324554796314</v>
      </c>
      <c r="BR141" s="54">
        <f t="shared" si="433"/>
        <v>-1057.8568631625003</v>
      </c>
      <c r="BS141" s="54">
        <f t="shared" si="433"/>
        <v>-1077.8546364300607</v>
      </c>
      <c r="BT141" s="54">
        <f>SUM(BT139:BT140)</f>
        <v>-1098.1803171235422</v>
      </c>
      <c r="BU141" s="54">
        <f t="shared" ref="BU141" si="434">SUM(BU139:BU140)</f>
        <v>-1118.8390128869903</v>
      </c>
      <c r="BV141" s="54">
        <f t="shared" ref="BV141" si="435">SUM(BV139:BV140)</f>
        <v>-1145.5936162507953</v>
      </c>
    </row>
    <row r="142" spans="1:74" ht="15.75" thickBot="1" x14ac:dyDescent="0.3">
      <c r="A142" s="143"/>
      <c r="B142" s="144" t="s">
        <v>328</v>
      </c>
      <c r="C142" s="53" t="s">
        <v>329</v>
      </c>
      <c r="D142" s="54">
        <f t="shared" ref="D142:U142" si="436">SUM(D141,D138)</f>
        <v>-5.6843418860808015E-14</v>
      </c>
      <c r="E142" s="54">
        <f t="shared" si="436"/>
        <v>-8.5265128291212022E-14</v>
      </c>
      <c r="F142" s="54">
        <f t="shared" si="436"/>
        <v>2.2737367544323206E-13</v>
      </c>
      <c r="G142" s="54">
        <f t="shared" si="436"/>
        <v>349.88202924247395</v>
      </c>
      <c r="H142" s="54">
        <f t="shared" si="436"/>
        <v>-319.10513212499575</v>
      </c>
      <c r="I142" s="54">
        <f t="shared" si="436"/>
        <v>-30.776897117478484</v>
      </c>
      <c r="J142" s="54">
        <f t="shared" si="436"/>
        <v>1.1368683772161603E-12</v>
      </c>
      <c r="K142" s="54">
        <f t="shared" si="436"/>
        <v>1.3642420526593924E-12</v>
      </c>
      <c r="L142" s="54">
        <f t="shared" si="436"/>
        <v>-4.7180037654470652E-12</v>
      </c>
      <c r="M142" s="54">
        <f t="shared" si="436"/>
        <v>6.2527760746888816E-12</v>
      </c>
      <c r="N142" s="54">
        <f t="shared" si="436"/>
        <v>-3.637978807091713E-12</v>
      </c>
      <c r="O142" s="54">
        <f t="shared" si="436"/>
        <v>8.7538865045644343E-12</v>
      </c>
      <c r="P142" s="54">
        <f t="shared" si="436"/>
        <v>-5.5706550483591855E-12</v>
      </c>
      <c r="Q142" s="54">
        <f t="shared" si="436"/>
        <v>1.2050804798491299E-11</v>
      </c>
      <c r="R142" s="54">
        <f t="shared" si="436"/>
        <v>-1.0345502232667059E-11</v>
      </c>
      <c r="S142" s="54">
        <f t="shared" si="436"/>
        <v>-1.48929757415317E-11</v>
      </c>
      <c r="T142" s="54">
        <f t="shared" si="436"/>
        <v>9.0381035988684744E-12</v>
      </c>
      <c r="U142" s="54">
        <f t="shared" si="436"/>
        <v>5.2295945351943374E-12</v>
      </c>
      <c r="V142" s="54">
        <f t="shared" ref="V142:Z142" si="437">SUM(V141,V138)</f>
        <v>-3.979039320256561E-12</v>
      </c>
      <c r="W142" s="54">
        <f t="shared" si="437"/>
        <v>-1.4779288903810084E-12</v>
      </c>
      <c r="X142" s="54">
        <f t="shared" si="437"/>
        <v>8.0717654782347381E-12</v>
      </c>
      <c r="Y142" s="54">
        <f t="shared" si="437"/>
        <v>-1.2335021892795339E-11</v>
      </c>
      <c r="Z142" s="54">
        <f t="shared" si="437"/>
        <v>1.1226575225009583E-11</v>
      </c>
      <c r="AA142" s="54">
        <f t="shared" ref="AA142:BL142" si="438">SUM(AA141,AA138)</f>
        <v>-2.8421709430404007E-12</v>
      </c>
      <c r="AB142" s="54">
        <f t="shared" si="438"/>
        <v>-2.6716406864579767E-12</v>
      </c>
      <c r="AC142" s="54">
        <f t="shared" si="438"/>
        <v>-5.1159076974727213E-13</v>
      </c>
      <c r="AD142" s="54">
        <f t="shared" si="438"/>
        <v>1.9326762412674725E-12</v>
      </c>
      <c r="AE142" s="54">
        <f t="shared" si="438"/>
        <v>-6.7075234255753458E-12</v>
      </c>
      <c r="AF142" s="54">
        <f t="shared" si="438"/>
        <v>3.4106051316484809E-13</v>
      </c>
      <c r="AG142" s="54">
        <f t="shared" si="438"/>
        <v>9.4360075308941305E-12</v>
      </c>
      <c r="AH142" s="54">
        <f t="shared" si="438"/>
        <v>-4.3200998334214091E-12</v>
      </c>
      <c r="AI142" s="54">
        <f t="shared" si="438"/>
        <v>-2.3305801732931286E-12</v>
      </c>
      <c r="AJ142" s="54">
        <f t="shared" si="438"/>
        <v>5.0093262871087063E-12</v>
      </c>
      <c r="AK142" s="54">
        <f t="shared" si="438"/>
        <v>-1.8474111129762605E-12</v>
      </c>
      <c r="AL142" s="54">
        <f t="shared" si="438"/>
        <v>0</v>
      </c>
      <c r="AM142" s="54">
        <f t="shared" si="438"/>
        <v>-1.0231815394945443E-12</v>
      </c>
      <c r="AN142" s="54">
        <f t="shared" si="438"/>
        <v>1.4779288903810084E-12</v>
      </c>
      <c r="AO142" s="54">
        <f t="shared" si="438"/>
        <v>-9.0949470177292824E-13</v>
      </c>
      <c r="AP142" s="54">
        <f t="shared" si="438"/>
        <v>347.36660262503335</v>
      </c>
      <c r="AQ142" s="54">
        <f t="shared" si="438"/>
        <v>765.70117019802615</v>
      </c>
      <c r="AR142" s="54">
        <f t="shared" si="438"/>
        <v>-1113.0677728230585</v>
      </c>
      <c r="AS142" s="54">
        <f t="shared" si="438"/>
        <v>9.0949470177292824E-13</v>
      </c>
      <c r="AT142" s="54">
        <f t="shared" si="438"/>
        <v>-1.6484591469634324E-12</v>
      </c>
      <c r="AU142" s="54">
        <f t="shared" si="438"/>
        <v>-5.6843418860808015E-13</v>
      </c>
      <c r="AV142" s="54">
        <f t="shared" si="438"/>
        <v>2.0463630789890885E-12</v>
      </c>
      <c r="AW142" s="54">
        <f t="shared" si="438"/>
        <v>-8.5265128291212022E-13</v>
      </c>
      <c r="AX142" s="54">
        <f t="shared" si="438"/>
        <v>0</v>
      </c>
      <c r="AY142" s="54">
        <f t="shared" si="438"/>
        <v>140.87440581752821</v>
      </c>
      <c r="AZ142" s="54">
        <f t="shared" si="438"/>
        <v>363.32743377170652</v>
      </c>
      <c r="BA142" s="54">
        <f t="shared" si="438"/>
        <v>368.21093784773655</v>
      </c>
      <c r="BB142" s="54">
        <f t="shared" si="438"/>
        <v>373.16386247587229</v>
      </c>
      <c r="BC142" s="54">
        <f t="shared" si="438"/>
        <v>378.18722303907759</v>
      </c>
      <c r="BD142" s="54">
        <f t="shared" si="438"/>
        <v>383.28204997566274</v>
      </c>
      <c r="BE142" s="54">
        <f t="shared" si="438"/>
        <v>388.44938900392867</v>
      </c>
      <c r="BF142" s="54">
        <f t="shared" si="438"/>
        <v>393.69030135017351</v>
      </c>
      <c r="BG142" s="54">
        <f t="shared" si="438"/>
        <v>399.00586398011001</v>
      </c>
      <c r="BH142" s="54">
        <f t="shared" si="438"/>
        <v>404.3971698337424</v>
      </c>
      <c r="BI142" s="54">
        <f t="shared" si="438"/>
        <v>409.86532806376545</v>
      </c>
      <c r="BJ142" s="54">
        <f t="shared" si="438"/>
        <v>415.41146427752665</v>
      </c>
      <c r="BK142" s="54">
        <f t="shared" si="438"/>
        <v>421.03672078260956</v>
      </c>
      <c r="BL142" s="54">
        <f t="shared" si="438"/>
        <v>426.74225683609268</v>
      </c>
      <c r="BM142" s="54">
        <f t="shared" ref="BM142:BS142" si="439">SUM(BM141,BM138)</f>
        <v>363.55051178414271</v>
      </c>
      <c r="BN142" s="54">
        <f t="shared" si="439"/>
        <v>368.95348061536663</v>
      </c>
      <c r="BO142" s="54">
        <f t="shared" si="439"/>
        <v>374.43715375169143</v>
      </c>
      <c r="BP142" s="54">
        <f t="shared" si="439"/>
        <v>380.00273945589481</v>
      </c>
      <c r="BQ142" s="54">
        <f t="shared" si="439"/>
        <v>385.65146409912586</v>
      </c>
      <c r="BR142" s="54">
        <f t="shared" si="439"/>
        <v>259.68398532358151</v>
      </c>
      <c r="BS142" s="54">
        <f t="shared" si="439"/>
        <v>264.61172518346575</v>
      </c>
      <c r="BT142" s="54">
        <f>SUM(BT141,BT138)</f>
        <v>269.62036634797573</v>
      </c>
      <c r="BU142" s="54">
        <f t="shared" ref="BU142" si="440">SUM(BU141,BU138)</f>
        <v>274.71116959484357</v>
      </c>
      <c r="BV142" s="54">
        <f t="shared" ref="BV142" si="441">SUM(BV141,BV138)</f>
        <v>494.08582389120397</v>
      </c>
    </row>
    <row r="143" spans="1:74" x14ac:dyDescent="0.25">
      <c r="A143" s="152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</row>
    <row r="144" spans="1:74" s="190" customFormat="1" ht="12.75" x14ac:dyDescent="0.2">
      <c r="A144" s="187"/>
      <c r="B144" s="188" t="s">
        <v>330</v>
      </c>
      <c r="C144" s="188"/>
      <c r="D144" s="189">
        <f>+D71</f>
        <v>0</v>
      </c>
      <c r="E144" s="189">
        <f t="shared" ref="E144:U144" si="442">-D71+E71</f>
        <v>0</v>
      </c>
      <c r="F144" s="189">
        <f t="shared" si="442"/>
        <v>0</v>
      </c>
      <c r="G144" s="189">
        <f t="shared" si="442"/>
        <v>349.882029242474</v>
      </c>
      <c r="H144" s="189">
        <f t="shared" si="442"/>
        <v>-319.10513212499603</v>
      </c>
      <c r="I144" s="189">
        <f t="shared" si="442"/>
        <v>-30.776897117477986</v>
      </c>
      <c r="J144" s="189">
        <f t="shared" si="442"/>
        <v>0</v>
      </c>
      <c r="K144" s="189">
        <f t="shared" si="442"/>
        <v>0</v>
      </c>
      <c r="L144" s="189">
        <f t="shared" si="442"/>
        <v>0</v>
      </c>
      <c r="M144" s="189">
        <f t="shared" si="442"/>
        <v>0</v>
      </c>
      <c r="N144" s="189">
        <f t="shared" si="442"/>
        <v>0</v>
      </c>
      <c r="O144" s="189">
        <f t="shared" si="442"/>
        <v>0</v>
      </c>
      <c r="P144" s="189">
        <f t="shared" si="442"/>
        <v>0</v>
      </c>
      <c r="Q144" s="189">
        <f t="shared" si="442"/>
        <v>0</v>
      </c>
      <c r="R144" s="189">
        <f t="shared" si="442"/>
        <v>0</v>
      </c>
      <c r="S144" s="189">
        <f t="shared" si="442"/>
        <v>0</v>
      </c>
      <c r="T144" s="189">
        <f t="shared" si="442"/>
        <v>0</v>
      </c>
      <c r="U144" s="189">
        <f t="shared" si="442"/>
        <v>0</v>
      </c>
      <c r="V144" s="189">
        <f t="shared" ref="V144:Z144" si="443">-U71+V71</f>
        <v>0</v>
      </c>
      <c r="W144" s="189">
        <f t="shared" si="443"/>
        <v>0</v>
      </c>
      <c r="X144" s="189">
        <f t="shared" si="443"/>
        <v>0</v>
      </c>
      <c r="Y144" s="189">
        <f t="shared" si="443"/>
        <v>0</v>
      </c>
      <c r="Z144" s="189">
        <f t="shared" si="443"/>
        <v>0</v>
      </c>
      <c r="AA144" s="189">
        <f t="shared" ref="AA144:BL144" si="444">-Z71+AA71</f>
        <v>0</v>
      </c>
      <c r="AB144" s="189">
        <f t="shared" si="444"/>
        <v>0</v>
      </c>
      <c r="AC144" s="189">
        <f t="shared" si="444"/>
        <v>0</v>
      </c>
      <c r="AD144" s="189">
        <f t="shared" si="444"/>
        <v>0</v>
      </c>
      <c r="AE144" s="189">
        <f t="shared" si="444"/>
        <v>0</v>
      </c>
      <c r="AF144" s="189">
        <f t="shared" si="444"/>
        <v>0</v>
      </c>
      <c r="AG144" s="189">
        <f t="shared" si="444"/>
        <v>0</v>
      </c>
      <c r="AH144" s="189">
        <f t="shared" si="444"/>
        <v>0</v>
      </c>
      <c r="AI144" s="189">
        <f t="shared" si="444"/>
        <v>0</v>
      </c>
      <c r="AJ144" s="189">
        <f t="shared" si="444"/>
        <v>0</v>
      </c>
      <c r="AK144" s="189">
        <f t="shared" si="444"/>
        <v>0</v>
      </c>
      <c r="AL144" s="189">
        <f t="shared" si="444"/>
        <v>0</v>
      </c>
      <c r="AM144" s="189">
        <f t="shared" si="444"/>
        <v>0</v>
      </c>
      <c r="AN144" s="189">
        <f t="shared" si="444"/>
        <v>0</v>
      </c>
      <c r="AO144" s="189">
        <f t="shared" si="444"/>
        <v>0</v>
      </c>
      <c r="AP144" s="189">
        <f t="shared" si="444"/>
        <v>347.36660262503278</v>
      </c>
      <c r="AQ144" s="189">
        <f t="shared" si="444"/>
        <v>765.70117019802638</v>
      </c>
      <c r="AR144" s="189">
        <f t="shared" si="444"/>
        <v>-1113.0677728230592</v>
      </c>
      <c r="AS144" s="189">
        <f t="shared" si="444"/>
        <v>0</v>
      </c>
      <c r="AT144" s="189">
        <f t="shared" si="444"/>
        <v>0</v>
      </c>
      <c r="AU144" s="189">
        <f t="shared" si="444"/>
        <v>0</v>
      </c>
      <c r="AV144" s="189">
        <f t="shared" si="444"/>
        <v>0</v>
      </c>
      <c r="AW144" s="189">
        <f t="shared" si="444"/>
        <v>0</v>
      </c>
      <c r="AX144" s="189">
        <f t="shared" si="444"/>
        <v>0</v>
      </c>
      <c r="AY144" s="189">
        <f t="shared" si="444"/>
        <v>140.87440581752708</v>
      </c>
      <c r="AZ144" s="189">
        <f t="shared" si="444"/>
        <v>363.32743377170601</v>
      </c>
      <c r="BA144" s="189">
        <f t="shared" si="444"/>
        <v>368.21093784773603</v>
      </c>
      <c r="BB144" s="189">
        <f t="shared" si="444"/>
        <v>373.16386247587241</v>
      </c>
      <c r="BC144" s="189">
        <f t="shared" si="444"/>
        <v>378.18722303907862</v>
      </c>
      <c r="BD144" s="189">
        <f t="shared" si="444"/>
        <v>383.28204997566127</v>
      </c>
      <c r="BE144" s="189">
        <f t="shared" si="444"/>
        <v>388.44938900392935</v>
      </c>
      <c r="BF144" s="189">
        <f t="shared" si="444"/>
        <v>393.69030135017283</v>
      </c>
      <c r="BG144" s="189">
        <f t="shared" si="444"/>
        <v>399.00586398011046</v>
      </c>
      <c r="BH144" s="189">
        <f t="shared" si="444"/>
        <v>404.39716983374183</v>
      </c>
      <c r="BI144" s="189">
        <f t="shared" si="444"/>
        <v>409.86532806376499</v>
      </c>
      <c r="BJ144" s="189">
        <f t="shared" si="444"/>
        <v>415.4114642775271</v>
      </c>
      <c r="BK144" s="189">
        <f t="shared" si="444"/>
        <v>421.03672078261116</v>
      </c>
      <c r="BL144" s="189">
        <f t="shared" si="444"/>
        <v>426.74225683608802</v>
      </c>
      <c r="BM144" s="189">
        <f t="shared" ref="BM144:BS144" si="445">-BL71+BM71</f>
        <v>363.55051178414578</v>
      </c>
      <c r="BN144" s="189">
        <f t="shared" si="445"/>
        <v>368.95348061536788</v>
      </c>
      <c r="BO144" s="189">
        <f t="shared" si="445"/>
        <v>374.43715375168995</v>
      </c>
      <c r="BP144" s="189">
        <f t="shared" si="445"/>
        <v>380.0027394558947</v>
      </c>
      <c r="BQ144" s="189">
        <f t="shared" si="445"/>
        <v>385.65146409912813</v>
      </c>
      <c r="BR144" s="189">
        <f t="shared" si="445"/>
        <v>259.6839853235806</v>
      </c>
      <c r="BS144" s="189">
        <f t="shared" si="445"/>
        <v>264.61172518346575</v>
      </c>
      <c r="BT144" s="189">
        <f>-BS71+BT71</f>
        <v>269.62036634797641</v>
      </c>
      <c r="BU144" s="189">
        <f t="shared" ref="BU144:BV144" si="446">-BT71+BU71</f>
        <v>274.71116959484061</v>
      </c>
      <c r="BV144" s="189">
        <f t="shared" si="446"/>
        <v>494.0858238912042</v>
      </c>
    </row>
    <row r="145" spans="1:74" s="190" customFormat="1" ht="12.75" x14ac:dyDescent="0.2">
      <c r="A145" s="187"/>
      <c r="B145" s="188" t="s">
        <v>331</v>
      </c>
      <c r="C145" s="188"/>
      <c r="D145" s="189">
        <f t="shared" ref="D145:U145" si="447">+D142-D144</f>
        <v>-5.6843418860808015E-14</v>
      </c>
      <c r="E145" s="189">
        <f t="shared" si="447"/>
        <v>-8.5265128291212022E-14</v>
      </c>
      <c r="F145" s="189">
        <f t="shared" si="447"/>
        <v>2.2737367544323206E-13</v>
      </c>
      <c r="G145" s="189">
        <f t="shared" si="447"/>
        <v>0</v>
      </c>
      <c r="H145" s="189">
        <f t="shared" si="447"/>
        <v>0</v>
      </c>
      <c r="I145" s="189">
        <f t="shared" si="447"/>
        <v>-4.9737991503207013E-13</v>
      </c>
      <c r="J145" s="189">
        <f t="shared" si="447"/>
        <v>1.1368683772161603E-12</v>
      </c>
      <c r="K145" s="189">
        <f t="shared" si="447"/>
        <v>1.3642420526593924E-12</v>
      </c>
      <c r="L145" s="189">
        <f t="shared" si="447"/>
        <v>-4.7180037654470652E-12</v>
      </c>
      <c r="M145" s="189">
        <f t="shared" si="447"/>
        <v>6.2527760746888816E-12</v>
      </c>
      <c r="N145" s="189">
        <f t="shared" si="447"/>
        <v>-3.637978807091713E-12</v>
      </c>
      <c r="O145" s="189">
        <f t="shared" si="447"/>
        <v>8.7538865045644343E-12</v>
      </c>
      <c r="P145" s="189">
        <f t="shared" si="447"/>
        <v>-5.5706550483591855E-12</v>
      </c>
      <c r="Q145" s="189">
        <f t="shared" si="447"/>
        <v>1.2050804798491299E-11</v>
      </c>
      <c r="R145" s="189">
        <f t="shared" si="447"/>
        <v>-1.0345502232667059E-11</v>
      </c>
      <c r="S145" s="189">
        <f t="shared" si="447"/>
        <v>-1.48929757415317E-11</v>
      </c>
      <c r="T145" s="189">
        <f t="shared" si="447"/>
        <v>9.0381035988684744E-12</v>
      </c>
      <c r="U145" s="189">
        <f t="shared" si="447"/>
        <v>5.2295945351943374E-12</v>
      </c>
      <c r="V145" s="189">
        <f t="shared" ref="V145:Z145" si="448">+V142-V144</f>
        <v>-3.979039320256561E-12</v>
      </c>
      <c r="W145" s="189">
        <f t="shared" si="448"/>
        <v>-1.4779288903810084E-12</v>
      </c>
      <c r="X145" s="189">
        <f t="shared" si="448"/>
        <v>8.0717654782347381E-12</v>
      </c>
      <c r="Y145" s="189">
        <f t="shared" si="448"/>
        <v>-1.2335021892795339E-11</v>
      </c>
      <c r="Z145" s="189">
        <f t="shared" si="448"/>
        <v>1.1226575225009583E-11</v>
      </c>
      <c r="AA145" s="189">
        <f t="shared" ref="AA145:BL145" si="449">+AA142-AA144</f>
        <v>-2.8421709430404007E-12</v>
      </c>
      <c r="AB145" s="189">
        <f t="shared" si="449"/>
        <v>-2.6716406864579767E-12</v>
      </c>
      <c r="AC145" s="189">
        <f t="shared" si="449"/>
        <v>-5.1159076974727213E-13</v>
      </c>
      <c r="AD145" s="189">
        <f t="shared" si="449"/>
        <v>1.9326762412674725E-12</v>
      </c>
      <c r="AE145" s="189">
        <f t="shared" si="449"/>
        <v>-6.7075234255753458E-12</v>
      </c>
      <c r="AF145" s="189">
        <f t="shared" si="449"/>
        <v>3.4106051316484809E-13</v>
      </c>
      <c r="AG145" s="189">
        <f t="shared" si="449"/>
        <v>9.4360075308941305E-12</v>
      </c>
      <c r="AH145" s="189">
        <f t="shared" si="449"/>
        <v>-4.3200998334214091E-12</v>
      </c>
      <c r="AI145" s="189">
        <f t="shared" si="449"/>
        <v>-2.3305801732931286E-12</v>
      </c>
      <c r="AJ145" s="189">
        <f t="shared" si="449"/>
        <v>5.0093262871087063E-12</v>
      </c>
      <c r="AK145" s="189">
        <f t="shared" si="449"/>
        <v>-1.8474111129762605E-12</v>
      </c>
      <c r="AL145" s="189">
        <f t="shared" si="449"/>
        <v>0</v>
      </c>
      <c r="AM145" s="189">
        <f t="shared" si="449"/>
        <v>-1.0231815394945443E-12</v>
      </c>
      <c r="AN145" s="189">
        <f t="shared" si="449"/>
        <v>1.4779288903810084E-12</v>
      </c>
      <c r="AO145" s="189">
        <f t="shared" si="449"/>
        <v>-9.0949470177292824E-13</v>
      </c>
      <c r="AP145" s="189">
        <f t="shared" si="449"/>
        <v>5.6843418860808015E-13</v>
      </c>
      <c r="AQ145" s="189">
        <f t="shared" si="449"/>
        <v>0</v>
      </c>
      <c r="AR145" s="189">
        <f t="shared" si="449"/>
        <v>0</v>
      </c>
      <c r="AS145" s="189">
        <f t="shared" si="449"/>
        <v>9.0949470177292824E-13</v>
      </c>
      <c r="AT145" s="189">
        <f t="shared" si="449"/>
        <v>-1.6484591469634324E-12</v>
      </c>
      <c r="AU145" s="189">
        <f t="shared" si="449"/>
        <v>-5.6843418860808015E-13</v>
      </c>
      <c r="AV145" s="189">
        <f t="shared" si="449"/>
        <v>2.0463630789890885E-12</v>
      </c>
      <c r="AW145" s="189">
        <f t="shared" si="449"/>
        <v>-8.5265128291212022E-13</v>
      </c>
      <c r="AX145" s="189">
        <f t="shared" si="449"/>
        <v>0</v>
      </c>
      <c r="AY145" s="189">
        <f t="shared" si="449"/>
        <v>1.1368683772161603E-12</v>
      </c>
      <c r="AZ145" s="189">
        <f t="shared" si="449"/>
        <v>5.1159076974727213E-13</v>
      </c>
      <c r="BA145" s="189">
        <f t="shared" si="449"/>
        <v>5.1159076974727213E-13</v>
      </c>
      <c r="BB145" s="189">
        <f t="shared" si="449"/>
        <v>0</v>
      </c>
      <c r="BC145" s="189">
        <f t="shared" si="449"/>
        <v>-1.0231815394945443E-12</v>
      </c>
      <c r="BD145" s="189">
        <f t="shared" si="449"/>
        <v>1.4779288903810084E-12</v>
      </c>
      <c r="BE145" s="189">
        <f t="shared" si="449"/>
        <v>-6.8212102632969618E-13</v>
      </c>
      <c r="BF145" s="189">
        <f t="shared" si="449"/>
        <v>6.8212102632969618E-13</v>
      </c>
      <c r="BG145" s="189">
        <f t="shared" si="449"/>
        <v>-4.5474735088646412E-13</v>
      </c>
      <c r="BH145" s="189">
        <f t="shared" si="449"/>
        <v>5.6843418860808015E-13</v>
      </c>
      <c r="BI145" s="189">
        <f t="shared" si="449"/>
        <v>4.5474735088646412E-13</v>
      </c>
      <c r="BJ145" s="189">
        <f t="shared" si="449"/>
        <v>-4.5474735088646412E-13</v>
      </c>
      <c r="BK145" s="189">
        <f t="shared" si="449"/>
        <v>-1.5916157281026244E-12</v>
      </c>
      <c r="BL145" s="189">
        <f t="shared" si="449"/>
        <v>4.6611603465862572E-12</v>
      </c>
      <c r="BM145" s="189">
        <f t="shared" ref="BM145:BT145" si="450">+BM142-BM144</f>
        <v>-3.0695446184836328E-12</v>
      </c>
      <c r="BN145" s="189">
        <f t="shared" si="450"/>
        <v>-1.2505552149377763E-12</v>
      </c>
      <c r="BO145" s="189">
        <f t="shared" si="450"/>
        <v>1.4779288903810084E-12</v>
      </c>
      <c r="BP145" s="189">
        <f t="shared" si="450"/>
        <v>0</v>
      </c>
      <c r="BQ145" s="189">
        <f t="shared" si="450"/>
        <v>-2.2737367544323206E-12</v>
      </c>
      <c r="BR145" s="189">
        <f t="shared" si="450"/>
        <v>9.0949470177292824E-13</v>
      </c>
      <c r="BS145" s="189">
        <f t="shared" si="450"/>
        <v>0</v>
      </c>
      <c r="BT145" s="189">
        <f t="shared" si="450"/>
        <v>-6.8212102632969618E-13</v>
      </c>
      <c r="BU145" s="189">
        <f t="shared" ref="BU145:BV145" si="451">+BU142-BU144</f>
        <v>2.9558577807620168E-12</v>
      </c>
      <c r="BV145" s="189">
        <f t="shared" si="451"/>
        <v>0</v>
      </c>
    </row>
    <row r="146" spans="1:74" x14ac:dyDescent="0.25">
      <c r="A146" s="152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</row>
    <row r="147" spans="1:74" ht="30.75" x14ac:dyDescent="0.3">
      <c r="A147" s="152"/>
      <c r="B147" s="192"/>
      <c r="C147" s="192"/>
      <c r="D147" s="193" t="s">
        <v>444</v>
      </c>
      <c r="E147" s="237" t="s">
        <v>390</v>
      </c>
      <c r="F147" s="238" t="s">
        <v>422</v>
      </c>
      <c r="G147" s="239" t="s">
        <v>421</v>
      </c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</row>
    <row r="148" spans="1:74" ht="18.75" x14ac:dyDescent="0.3">
      <c r="B148" s="192" t="s">
        <v>364</v>
      </c>
      <c r="C148" s="192"/>
      <c r="D148" s="194">
        <v>0.05</v>
      </c>
      <c r="E148" s="195">
        <f>SUM(D158:BV158)</f>
        <v>-3261.5534608274434</v>
      </c>
      <c r="F148" s="195">
        <f>$BV$71/(1+D148)^(BV$1-D$1)</f>
        <v>285.96697357522419</v>
      </c>
      <c r="G148" s="195">
        <f>E148+F148</f>
        <v>-2975.5864872522193</v>
      </c>
    </row>
    <row r="149" spans="1:74" ht="18.75" x14ac:dyDescent="0.3">
      <c r="B149" s="192" t="s">
        <v>365</v>
      </c>
      <c r="C149" s="192"/>
      <c r="D149" s="194">
        <v>0.08</v>
      </c>
      <c r="E149" s="195">
        <f>SUM(D165:BV165)</f>
        <v>-2857.6395830760534</v>
      </c>
      <c r="F149" s="195">
        <f t="shared" ref="F149:F150" si="452">$BV$71/(1+D149)^(BV$1-D$1)</f>
        <v>39.801911527786729</v>
      </c>
      <c r="G149" s="195">
        <f t="shared" ref="G149:G150" si="453">E149+F149</f>
        <v>-2817.8376715482668</v>
      </c>
    </row>
    <row r="150" spans="1:74" ht="18.75" x14ac:dyDescent="0.3">
      <c r="B150" s="192" t="s">
        <v>386</v>
      </c>
      <c r="C150" s="192"/>
      <c r="D150" s="194">
        <v>0.1</v>
      </c>
      <c r="E150" s="195">
        <f>SUM(D159:BV159)</f>
        <v>-2473.2277402125442</v>
      </c>
      <c r="F150" s="195">
        <f t="shared" si="452"/>
        <v>11.01739329565082</v>
      </c>
      <c r="G150" s="195">
        <f t="shared" si="453"/>
        <v>-2462.2103469168933</v>
      </c>
    </row>
    <row r="151" spans="1:74" x14ac:dyDescent="0.25">
      <c r="D151" s="14"/>
      <c r="F151" s="175"/>
    </row>
    <row r="153" spans="1:74" x14ac:dyDescent="0.25">
      <c r="B153" s="11" t="s">
        <v>445</v>
      </c>
      <c r="D153" s="13">
        <v>1</v>
      </c>
      <c r="E153" s="161">
        <f>1+$D148+Paraméterek!$B$11</f>
        <v>1.0649999999999999</v>
      </c>
      <c r="F153" s="161">
        <f>E153*(1+$D148+Paraméterek!$B$11)</f>
        <v>1.1342249999999998</v>
      </c>
      <c r="G153" s="161">
        <f>F153*(1+$D148+Paraméterek!$B$11)</f>
        <v>1.2079496249999997</v>
      </c>
      <c r="H153" s="161">
        <f>G153*(1+$D148+Paraméterek!$B$11)</f>
        <v>1.2864663506249996</v>
      </c>
      <c r="I153" s="161">
        <f>H153*(1+$D148+Paraméterek!$B$11)</f>
        <v>1.3700866634156246</v>
      </c>
      <c r="J153" s="161">
        <f>I153*(1+$D148+Paraméterek!$B$11)</f>
        <v>1.4591422965376402</v>
      </c>
      <c r="K153" s="161">
        <f>J153*(1+$D148+Paraméterek!$B$11)</f>
        <v>1.5539865458125868</v>
      </c>
      <c r="L153" s="161">
        <f>K153*(1+$D148+Paraméterek!$B$11)</f>
        <v>1.6549956712904048</v>
      </c>
      <c r="M153" s="161">
        <f>L153*(1+$D148+Paraméterek!$B$11)</f>
        <v>1.7625703899242811</v>
      </c>
      <c r="N153" s="161">
        <f>M153*(1+$D148+Paraméterek!$B$11)</f>
        <v>1.8771374652693593</v>
      </c>
      <c r="O153" s="161">
        <f>N153*(1+$D148+Paraméterek!$B$11)</f>
        <v>1.9991514005118676</v>
      </c>
      <c r="P153" s="161">
        <f>O153*(1+$D148+Paraméterek!$B$11)</f>
        <v>2.1290962415451387</v>
      </c>
      <c r="Q153" s="161">
        <f>P153*(1+$D148+Paraméterek!$B$11)</f>
        <v>2.2674874972455727</v>
      </c>
      <c r="R153" s="161">
        <f>Q153*(1+$D148+Paraméterek!$B$11)</f>
        <v>2.4148741845665347</v>
      </c>
      <c r="S153" s="161">
        <f>R153*(1+$D148+Paraméterek!$B$11)</f>
        <v>2.5718410065633592</v>
      </c>
      <c r="T153" s="161">
        <f>S153*(1+$D148+Paraméterek!$B$11)</f>
        <v>2.7390106719899774</v>
      </c>
      <c r="U153" s="161">
        <f>T153*(1+$D148+Paraméterek!$B$11)</f>
        <v>2.917046365669326</v>
      </c>
      <c r="V153" s="161">
        <f>U153*(1+$D148+Paraméterek!$B$11)</f>
        <v>3.1066543794378321</v>
      </c>
      <c r="W153" s="161">
        <f>V153*(1+$D148+Paraméterek!$B$11)</f>
        <v>3.3085869141012911</v>
      </c>
      <c r="X153" s="161">
        <f>W153*(1+$D148+Paraméterek!$B$11)</f>
        <v>3.5236450635178751</v>
      </c>
      <c r="Y153" s="161">
        <f>X153*(1+$D148+Paraméterek!$B$11)</f>
        <v>3.7526819926465369</v>
      </c>
      <c r="Z153" s="161">
        <f>Y153*(1+$D148+Paraméterek!$B$11)</f>
        <v>3.9966063221685615</v>
      </c>
      <c r="AA153" s="161">
        <f>Z153*(1+$D148+Paraméterek!$B$11)</f>
        <v>4.2563857331095178</v>
      </c>
      <c r="AB153" s="161">
        <f>AA153*(1+$D148+Paraméterek!$B$11)</f>
        <v>4.5330508057616363</v>
      </c>
      <c r="AC153" s="161">
        <f>AB153*(1+$D148+Paraméterek!$B$11)</f>
        <v>4.8276991081361427</v>
      </c>
      <c r="AD153" s="161">
        <f>AC153*(1+$D148+Paraméterek!$B$11)</f>
        <v>5.1414995501649914</v>
      </c>
      <c r="AE153" s="161">
        <f>AD153*(1+$D148+Paraméterek!$B$11)</f>
        <v>5.4756970209257156</v>
      </c>
      <c r="AF153" s="161">
        <f>AE153*(1+$D148+Paraméterek!$B$11)</f>
        <v>5.8316173272858869</v>
      </c>
      <c r="AG153" s="161">
        <f>AF153*(1+$D148+Paraméterek!$B$11)</f>
        <v>6.2106724535594688</v>
      </c>
      <c r="AH153" s="161">
        <f>AG153*(1+$D148+Paraméterek!$B$11)</f>
        <v>6.6143661630408337</v>
      </c>
      <c r="AI153" s="161">
        <f>AH153*(1+$D148+Paraméterek!$B$11)</f>
        <v>7.0442999636384878</v>
      </c>
      <c r="AJ153" s="161">
        <f>AI153*(1+$D148+Paraméterek!$B$11)</f>
        <v>7.5021794612749888</v>
      </c>
      <c r="AK153" s="161">
        <f>AJ153*(1+$D148+Paraméterek!$B$11)</f>
        <v>7.9898211262578629</v>
      </c>
      <c r="AL153" s="161">
        <f>AK153*(1+$D148+Paraméterek!$B$11)</f>
        <v>8.5091594994646229</v>
      </c>
      <c r="AM153" s="161">
        <f>AL153*(1+$D148+Paraméterek!$B$11)</f>
        <v>9.0622548669298233</v>
      </c>
      <c r="AN153" s="161">
        <f>AM153*(1+$D148+Paraméterek!$B$11)</f>
        <v>9.6513014332802616</v>
      </c>
      <c r="AO153" s="161">
        <f>AN153*(1+$D148+Paraméterek!$B$11)</f>
        <v>10.278636026443477</v>
      </c>
      <c r="AP153" s="161">
        <f>AO153*(1+$D148+Paraméterek!$B$11)</f>
        <v>10.946747368162303</v>
      </c>
      <c r="AQ153" s="161">
        <f>AP153*(1+$D148+Paraméterek!$B$11)</f>
        <v>11.658285947092851</v>
      </c>
      <c r="AR153" s="161">
        <f>AQ153*(1+$D148+Paraméterek!$B$11)</f>
        <v>12.416074533653886</v>
      </c>
      <c r="AS153" s="161">
        <f>AR153*(1+$D148+Paraméterek!$B$11)</f>
        <v>13.223119378341387</v>
      </c>
      <c r="AT153" s="161">
        <f>AS153*(1+$D148+Paraméterek!$B$11)</f>
        <v>14.082622137933576</v>
      </c>
      <c r="AU153" s="161">
        <f>AT153*(1+$D148+Paraméterek!$B$11)</f>
        <v>14.997992576899257</v>
      </c>
      <c r="AV153" s="161">
        <f>AU153*(1+$D148+Paraméterek!$B$11)</f>
        <v>15.972862094397708</v>
      </c>
      <c r="AW153" s="161">
        <f>AV153*(1+$D148+Paraméterek!$B$11)</f>
        <v>17.011098130533558</v>
      </c>
      <c r="AX153" s="161">
        <f>AW153*(1+$D148+Paraméterek!$B$11)</f>
        <v>18.116819509018239</v>
      </c>
      <c r="AY153" s="161">
        <f>AX153*(1+$D148+Paraméterek!$B$11)</f>
        <v>19.294412777104423</v>
      </c>
      <c r="AZ153" s="161">
        <f>AY153*(1+$D148+Paraméterek!$B$11)</f>
        <v>20.548549607616209</v>
      </c>
      <c r="BA153" s="161">
        <f>AZ153*(1+$D148+Paraméterek!$B$11)</f>
        <v>21.884205332111261</v>
      </c>
      <c r="BB153" s="161">
        <f>BA153*(1+$D148+Paraméterek!$B$11)</f>
        <v>23.306678678698493</v>
      </c>
      <c r="BC153" s="161">
        <f>BB153*(1+$D148+Paraméterek!$B$11)</f>
        <v>24.821612792813895</v>
      </c>
      <c r="BD153" s="161">
        <f>BC153*(1+$D148+Paraméterek!$B$11)</f>
        <v>26.435017624346795</v>
      </c>
      <c r="BE153" s="161">
        <f>BD153*(1+$D148+Paraméterek!$B$11)</f>
        <v>28.153293769929334</v>
      </c>
      <c r="BF153" s="161">
        <f>BE153*(1+$D148+Paraméterek!$B$11)</f>
        <v>29.983257864974739</v>
      </c>
      <c r="BG153" s="161">
        <f>BF153*(1+$D148+Paraméterek!$B$11)</f>
        <v>31.932169626198096</v>
      </c>
      <c r="BH153" s="161">
        <f>BG153*(1+$D148+Paraméterek!$B$11)</f>
        <v>34.007760651900973</v>
      </c>
      <c r="BI153" s="161">
        <f>BH153*(1+$D148+Paraméterek!$B$11)</f>
        <v>36.218265094274535</v>
      </c>
      <c r="BJ153" s="161">
        <f>BI153*(1+$D148+Paraméterek!$B$11)</f>
        <v>38.572452325402381</v>
      </c>
      <c r="BK153" s="161">
        <f>BJ153*(1+$D148+Paraméterek!$B$11)</f>
        <v>41.079661726553532</v>
      </c>
      <c r="BL153" s="161">
        <f>BK153*(1+$D148+Paraméterek!$B$11)</f>
        <v>43.749839738779507</v>
      </c>
      <c r="BM153" s="161">
        <f>BL153*(1+$D148+Paraméterek!$B$11)</f>
        <v>46.593579321800171</v>
      </c>
      <c r="BN153" s="161">
        <f>BM153*(1+$D148+Paraméterek!$B$11)</f>
        <v>49.622161977717177</v>
      </c>
      <c r="BO153" s="161">
        <f>BN153*(1+$D148+Paraméterek!$B$11)</f>
        <v>52.847602506268792</v>
      </c>
      <c r="BP153" s="161">
        <f>BO153*(1+$D148+Paraméterek!$B$11)</f>
        <v>56.282696669176261</v>
      </c>
      <c r="BQ153" s="161">
        <f>BP153*(1+$D148+Paraméterek!$B$11)</f>
        <v>59.941071952672715</v>
      </c>
      <c r="BR153" s="161">
        <f>BQ153*(1+$D148+Paraméterek!$B$11)</f>
        <v>63.837241629596441</v>
      </c>
      <c r="BS153" s="161">
        <f>BR153*(1+$D148+Paraméterek!$B$11)</f>
        <v>67.986662335520208</v>
      </c>
      <c r="BT153" s="161">
        <f>BS153*(1+$D148+Paraméterek!$B$11)</f>
        <v>72.405795387329022</v>
      </c>
      <c r="BU153" s="161">
        <f>BT153*(1+$D148+Paraméterek!$B$11)</f>
        <v>77.1121720875054</v>
      </c>
      <c r="BV153" s="161">
        <f>BU153*(1+$D148+Paraméterek!$B$11)</f>
        <v>82.124463273193243</v>
      </c>
    </row>
    <row r="154" spans="1:74" x14ac:dyDescent="0.25">
      <c r="D154" s="13">
        <v>1</v>
      </c>
      <c r="E154" s="161">
        <f>1+$D149+Paraméterek!$B$11</f>
        <v>1.095</v>
      </c>
      <c r="F154" s="161">
        <f>E154*(1+$D149+Paraméterek!$B$11)</f>
        <v>1.199025</v>
      </c>
      <c r="G154" s="161">
        <f>F154*(1+$D149+Paraméterek!$B$11)</f>
        <v>1.3129323749999999</v>
      </c>
      <c r="H154" s="161">
        <f>G154*(1+$D149+Paraméterek!$B$11)</f>
        <v>1.437660950625</v>
      </c>
      <c r="I154" s="161">
        <f>H154*(1+$D149+Paraméterek!$B$11)</f>
        <v>1.574238740934375</v>
      </c>
      <c r="J154" s="161">
        <f>I154*(1+$D149+Paraméterek!$B$11)</f>
        <v>1.7237914213231407</v>
      </c>
      <c r="K154" s="161">
        <f>J154*(1+$D149+Paraméterek!$B$11)</f>
        <v>1.8875516063488389</v>
      </c>
      <c r="L154" s="161">
        <f>K154*(1+$D149+Paraméterek!$B$11)</f>
        <v>2.0668690089519783</v>
      </c>
      <c r="M154" s="161">
        <f>L154*(1+$D149+Paraméterek!$B$11)</f>
        <v>2.2632215648024161</v>
      </c>
      <c r="N154" s="161">
        <f>M154*(1+$D149+Paraméterek!$B$11)</f>
        <v>2.4782276134586456</v>
      </c>
      <c r="O154" s="161">
        <f>N154*(1+$D149+Paraméterek!$B$11)</f>
        <v>2.7136592367372168</v>
      </c>
      <c r="P154" s="161">
        <f>O154*(1+$D149+Paraméterek!$B$11)</f>
        <v>2.9714568642272523</v>
      </c>
      <c r="Q154" s="161">
        <f>P154*(1+$D149+Paraméterek!$B$11)</f>
        <v>3.2537452663288411</v>
      </c>
      <c r="R154" s="161">
        <f>Q154*(1+$D149+Paraméterek!$B$11)</f>
        <v>3.5628510666300808</v>
      </c>
      <c r="S154" s="161">
        <f>R154*(1+$D149+Paraméterek!$B$11)</f>
        <v>3.9013219179599385</v>
      </c>
      <c r="T154" s="161">
        <f>S154*(1+$D149+Paraméterek!$B$11)</f>
        <v>4.2719475001661324</v>
      </c>
      <c r="U154" s="161">
        <f>T154*(1+$D149+Paraméterek!$B$11)</f>
        <v>4.6777825126819153</v>
      </c>
      <c r="V154" s="161">
        <f>U154*(1+$D149+Paraméterek!$B$11)</f>
        <v>5.122171851386697</v>
      </c>
      <c r="W154" s="161">
        <f>V154*(1+$D149+Paraméterek!$B$11)</f>
        <v>5.6087781772684329</v>
      </c>
      <c r="X154" s="161">
        <f>W154*(1+$D149+Paraméterek!$B$11)</f>
        <v>6.1416121041089342</v>
      </c>
      <c r="Y154" s="161">
        <f>X154*(1+$D149+Paraméterek!$B$11)</f>
        <v>6.7250652539992828</v>
      </c>
      <c r="Z154" s="161">
        <f>Y154*(1+$D149+Paraméterek!$B$11)</f>
        <v>7.3639464531292145</v>
      </c>
      <c r="AA154" s="161">
        <f>Z154*(1+$D149+Paraméterek!$B$11)</f>
        <v>8.0635213661764897</v>
      </c>
      <c r="AB154" s="161">
        <f>AA154*(1+$D149+Paraméterek!$B$11)</f>
        <v>8.8295558959632565</v>
      </c>
      <c r="AC154" s="161">
        <f>AB154*(1+$D149+Paraméterek!$B$11)</f>
        <v>9.6683637060797665</v>
      </c>
      <c r="AD154" s="161">
        <f>AC154*(1+$D149+Paraméterek!$B$11)</f>
        <v>10.586858258157344</v>
      </c>
      <c r="AE154" s="161">
        <f>AD154*(1+$D149+Paraméterek!$B$11)</f>
        <v>11.592609792682291</v>
      </c>
      <c r="AF154" s="161">
        <f>AE154*(1+$D149+Paraméterek!$B$11)</f>
        <v>12.693907722987108</v>
      </c>
      <c r="AG154" s="161">
        <f>AF154*(1+$D149+Paraméterek!$B$11)</f>
        <v>13.899828956670882</v>
      </c>
      <c r="AH154" s="161">
        <f>AG154*(1+$D149+Paraméterek!$B$11)</f>
        <v>15.220312707554616</v>
      </c>
      <c r="AI154" s="161">
        <f>AH154*(1+$D149+Paraméterek!$B$11)</f>
        <v>16.666242414772302</v>
      </c>
      <c r="AJ154" s="161">
        <f>AI154*(1+$D149+Paraméterek!$B$11)</f>
        <v>18.24953544417567</v>
      </c>
      <c r="AK154" s="161">
        <f>AJ154*(1+$D149+Paraméterek!$B$11)</f>
        <v>19.983241311372357</v>
      </c>
      <c r="AL154" s="161">
        <f>AK154*(1+$D149+Paraméterek!$B$11)</f>
        <v>21.881649235952729</v>
      </c>
      <c r="AM154" s="161">
        <f>AL154*(1+$D149+Paraméterek!$B$11)</f>
        <v>23.960405913368238</v>
      </c>
      <c r="AN154" s="161">
        <f>AM154*(1+$D149+Paraméterek!$B$11)</f>
        <v>26.23664447513822</v>
      </c>
      <c r="AO154" s="161">
        <f>AN154*(1+$D149+Paraméterek!$B$11)</f>
        <v>28.729125700276352</v>
      </c>
      <c r="AP154" s="161">
        <f>AO154*(1+$D149+Paraméterek!$B$11)</f>
        <v>31.458392641802604</v>
      </c>
      <c r="AQ154" s="161">
        <f>AP154*(1+$D149+Paraméterek!$B$11)</f>
        <v>34.446939942773852</v>
      </c>
      <c r="AR154" s="161">
        <f>AQ154*(1+$D149+Paraméterek!$B$11)</f>
        <v>37.71939923733737</v>
      </c>
      <c r="AS154" s="161">
        <f>AR154*(1+$D149+Paraméterek!$B$11)</f>
        <v>41.302742164884421</v>
      </c>
      <c r="AT154" s="161">
        <f>AS154*(1+$D149+Paraméterek!$B$11)</f>
        <v>45.226502670548442</v>
      </c>
      <c r="AU154" s="161">
        <f>AT154*(1+$D149+Paraméterek!$B$11)</f>
        <v>49.523020424250539</v>
      </c>
      <c r="AV154" s="161">
        <f>AU154*(1+$D149+Paraméterek!$B$11)</f>
        <v>54.227707364554341</v>
      </c>
      <c r="AW154" s="161">
        <f>AV154*(1+$D149+Paraméterek!$B$11)</f>
        <v>59.379339564186999</v>
      </c>
      <c r="AX154" s="161">
        <f>AW154*(1+$D149+Paraméterek!$B$11)</f>
        <v>65.020376822784769</v>
      </c>
      <c r="AY154" s="161">
        <f>AX154*(1+$D149+Paraméterek!$B$11)</f>
        <v>71.197312620949319</v>
      </c>
      <c r="AZ154" s="161">
        <f>AY154*(1+$D149+Paraméterek!$B$11)</f>
        <v>77.961057319939499</v>
      </c>
      <c r="BA154" s="161">
        <f>AZ154*(1+$D149+Paraméterek!$B$11)</f>
        <v>85.36735776533375</v>
      </c>
      <c r="BB154" s="161">
        <f>BA154*(1+$D149+Paraméterek!$B$11)</f>
        <v>93.47725675304045</v>
      </c>
      <c r="BC154" s="161">
        <f>BB154*(1+$D149+Paraméterek!$B$11)</f>
        <v>102.35759614457929</v>
      </c>
      <c r="BD154" s="161">
        <f>BC154*(1+$D149+Paraméterek!$B$11)</f>
        <v>112.08156777831432</v>
      </c>
      <c r="BE154" s="161">
        <f>BD154*(1+$D149+Paraméterek!$B$11)</f>
        <v>122.72931671725418</v>
      </c>
      <c r="BF154" s="161">
        <f>BE154*(1+$D149+Paraméterek!$B$11)</f>
        <v>134.38860180539334</v>
      </c>
      <c r="BG154" s="161">
        <f>BF154*(1+$D149+Paraméterek!$B$11)</f>
        <v>147.15551897690571</v>
      </c>
      <c r="BH154" s="161">
        <f>BG154*(1+$D149+Paraméterek!$B$11)</f>
        <v>161.13529327971176</v>
      </c>
      <c r="BI154" s="161">
        <f>BH154*(1+$D149+Paraméterek!$B$11)</f>
        <v>176.44314614128439</v>
      </c>
      <c r="BJ154" s="161">
        <f>BI154*(1+$D149+Paraméterek!$B$11)</f>
        <v>193.20524502470639</v>
      </c>
      <c r="BK154" s="161">
        <f>BJ154*(1+$D149+Paraméterek!$B$11)</f>
        <v>211.55974330205348</v>
      </c>
      <c r="BL154" s="161">
        <f>BK154*(1+$D149+Paraméterek!$B$11)</f>
        <v>231.65791891574855</v>
      </c>
      <c r="BM154" s="161">
        <f>BL154*(1+$D149+Paraméterek!$B$11)</f>
        <v>253.66542121274466</v>
      </c>
      <c r="BN154" s="161">
        <f>BM154*(1+$D149+Paraméterek!$B$11)</f>
        <v>277.76363622795537</v>
      </c>
      <c r="BO154" s="161">
        <f>BN154*(1+$D149+Paraméterek!$B$11)</f>
        <v>304.15118166961111</v>
      </c>
      <c r="BP154" s="161">
        <f>BO154*(1+$D149+Paraméterek!$B$11)</f>
        <v>333.04554392822416</v>
      </c>
      <c r="BQ154" s="161">
        <f>BP154*(1+$D149+Paraméterek!$B$11)</f>
        <v>364.68487060140546</v>
      </c>
      <c r="BR154" s="161">
        <f>BQ154*(1+$D149+Paraméterek!$B$11)</f>
        <v>399.32993330853895</v>
      </c>
      <c r="BS154" s="161">
        <f>BR154*(1+$D149+Paraméterek!$B$11)</f>
        <v>437.26627697285016</v>
      </c>
      <c r="BT154" s="161">
        <f>BS154*(1+$D149+Paraméterek!$B$11)</f>
        <v>478.80657328527093</v>
      </c>
      <c r="BU154" s="161">
        <f>BT154*(1+$D149+Paraméterek!$B$11)</f>
        <v>524.29319774737166</v>
      </c>
      <c r="BV154" s="161">
        <f>BU154*(1+$D149+Paraméterek!$B$11)</f>
        <v>574.10105153337202</v>
      </c>
    </row>
    <row r="155" spans="1:74" x14ac:dyDescent="0.25">
      <c r="B155" s="11" t="s">
        <v>446</v>
      </c>
      <c r="D155" s="13">
        <v>1</v>
      </c>
      <c r="E155" s="161">
        <f>1+$D150+Paraméterek!$B$11</f>
        <v>1.115</v>
      </c>
      <c r="F155" s="161">
        <f>E155*(1+$D150+Paraméterek!$B$11)</f>
        <v>1.243225</v>
      </c>
      <c r="G155" s="161">
        <f>F155*(1+$D150+Paraméterek!$B$11)</f>
        <v>1.3861958750000001</v>
      </c>
      <c r="H155" s="161">
        <f>G155*(1+$D150+Paraméterek!$B$11)</f>
        <v>1.5456084006250002</v>
      </c>
      <c r="I155" s="161">
        <f>H155*(1+$D150+Paraméterek!$B$11)</f>
        <v>1.7233533666968752</v>
      </c>
      <c r="J155" s="161">
        <f>I155*(1+$D150+Paraméterek!$B$11)</f>
        <v>1.9215390038670159</v>
      </c>
      <c r="K155" s="161">
        <f>J155*(1+$D150+Paraméterek!$B$11)</f>
        <v>2.1425159893117227</v>
      </c>
      <c r="L155" s="161">
        <f>K155*(1+$D150+Paraméterek!$B$11)</f>
        <v>2.3889053280825707</v>
      </c>
      <c r="M155" s="161">
        <f>L155*(1+$D150+Paraméterek!$B$11)</f>
        <v>2.6636294408120662</v>
      </c>
      <c r="N155" s="161">
        <f>M155*(1+$D150+Paraméterek!$B$11)</f>
        <v>2.9699468265054536</v>
      </c>
      <c r="O155" s="161">
        <f>N155*(1+$D150+Paraméterek!$B$11)</f>
        <v>3.3114907115535805</v>
      </c>
      <c r="P155" s="161">
        <f>O155*(1+$D150+Paraméterek!$B$11)</f>
        <v>3.6923121433822423</v>
      </c>
      <c r="Q155" s="161">
        <f>P155*(1+$D150+Paraméterek!$B$11)</f>
        <v>4.1169280398712003</v>
      </c>
      <c r="R155" s="161">
        <f>Q155*(1+$D150+Paraméterek!$B$11)</f>
        <v>4.5903747644563886</v>
      </c>
      <c r="S155" s="161">
        <f>R155*(1+$D150+Paraméterek!$B$11)</f>
        <v>5.1182678623688735</v>
      </c>
      <c r="T155" s="161">
        <f>S155*(1+$D150+Paraméterek!$B$11)</f>
        <v>5.7068686665412942</v>
      </c>
      <c r="U155" s="161">
        <f>T155*(1+$D150+Paraméterek!$B$11)</f>
        <v>6.3631585631935428</v>
      </c>
      <c r="V155" s="161">
        <f>U155*(1+$D150+Paraméterek!$B$11)</f>
        <v>7.0949217979607999</v>
      </c>
      <c r="W155" s="161">
        <f>V155*(1+$D150+Paraméterek!$B$11)</f>
        <v>7.9108378047262917</v>
      </c>
      <c r="X155" s="161">
        <f>W155*(1+$D150+Paraméterek!$B$11)</f>
        <v>8.8205841522698147</v>
      </c>
      <c r="Y155" s="161">
        <f>X155*(1+$D150+Paraméterek!$B$11)</f>
        <v>9.8349513297808429</v>
      </c>
      <c r="Z155" s="161">
        <f>Y155*(1+$D150+Paraméterek!$B$11)</f>
        <v>10.965970732705639</v>
      </c>
      <c r="AA155" s="161">
        <f>Z155*(1+$D150+Paraméterek!$B$11)</f>
        <v>12.227057366966788</v>
      </c>
      <c r="AB155" s="161">
        <f>AA155*(1+$D150+Paraméterek!$B$11)</f>
        <v>13.633168964167968</v>
      </c>
      <c r="AC155" s="161">
        <f>AB155*(1+$D150+Paraméterek!$B$11)</f>
        <v>15.200983395047285</v>
      </c>
      <c r="AD155" s="161">
        <f>AC155*(1+$D150+Paraméterek!$B$11)</f>
        <v>16.949096485477721</v>
      </c>
      <c r="AE155" s="161">
        <f>AD155*(1+$D150+Paraméterek!$B$11)</f>
        <v>18.89824258130766</v>
      </c>
      <c r="AF155" s="161">
        <f>AE155*(1+$D150+Paraméterek!$B$11)</f>
        <v>21.071540478158042</v>
      </c>
      <c r="AG155" s="161">
        <f>AF155*(1+$D150+Paraméterek!$B$11)</f>
        <v>23.494767633146218</v>
      </c>
      <c r="AH155" s="161">
        <f>AG155*(1+$D150+Paraméterek!$B$11)</f>
        <v>26.196665910958032</v>
      </c>
      <c r="AI155" s="161">
        <f>AH155*(1+$D150+Paraméterek!$B$11)</f>
        <v>29.209282490718206</v>
      </c>
      <c r="AJ155" s="161">
        <f>AI155*(1+$D150+Paraméterek!$B$11)</f>
        <v>32.568349977150802</v>
      </c>
      <c r="AK155" s="161">
        <f>AJ155*(1+$D150+Paraméterek!$B$11)</f>
        <v>36.313710224523142</v>
      </c>
      <c r="AL155" s="161">
        <f>AK155*(1+$D150+Paraméterek!$B$11)</f>
        <v>40.489786900343304</v>
      </c>
      <c r="AM155" s="161">
        <f>AL155*(1+$D150+Paraméterek!$B$11)</f>
        <v>45.146112393882781</v>
      </c>
      <c r="AN155" s="161">
        <f>AM155*(1+$D150+Paraméterek!$B$11)</f>
        <v>50.337915319179302</v>
      </c>
      <c r="AO155" s="161">
        <f>AN155*(1+$D150+Paraméterek!$B$11)</f>
        <v>56.126775580884924</v>
      </c>
      <c r="AP155" s="161">
        <f>AO155*(1+$D150+Paraméterek!$B$11)</f>
        <v>62.581354772686687</v>
      </c>
      <c r="AQ155" s="161">
        <f>AP155*(1+$D150+Paraméterek!$B$11)</f>
        <v>69.778210571545657</v>
      </c>
      <c r="AR155" s="161">
        <f>AQ155*(1+$D150+Paraméterek!$B$11)</f>
        <v>77.802704787273413</v>
      </c>
      <c r="AS155" s="161">
        <f>AR155*(1+$D150+Paraméterek!$B$11)</f>
        <v>86.750015837809855</v>
      </c>
      <c r="AT155" s="161">
        <f>AS155*(1+$D150+Paraméterek!$B$11)</f>
        <v>96.726267659157983</v>
      </c>
      <c r="AU155" s="161">
        <f>AT155*(1+$D150+Paraméterek!$B$11)</f>
        <v>107.84978843996115</v>
      </c>
      <c r="AV155" s="161">
        <f>AU155*(1+$D150+Paraméterek!$B$11)</f>
        <v>120.25251411055667</v>
      </c>
      <c r="AW155" s="161">
        <f>AV155*(1+$D150+Paraméterek!$B$11)</f>
        <v>134.08155323327068</v>
      </c>
      <c r="AX155" s="161">
        <f>AW155*(1+$D150+Paraméterek!$B$11)</f>
        <v>149.50093185509681</v>
      </c>
      <c r="AY155" s="161">
        <f>AX155*(1+$D150+Paraméterek!$B$11)</f>
        <v>166.69353901843294</v>
      </c>
      <c r="AZ155" s="161">
        <f>AY155*(1+$D150+Paraméterek!$B$11)</f>
        <v>185.86329600555274</v>
      </c>
      <c r="BA155" s="161">
        <f>AZ155*(1+$D150+Paraméterek!$B$11)</f>
        <v>207.2375750461913</v>
      </c>
      <c r="BB155" s="161">
        <f>BA155*(1+$D150+Paraméterek!$B$11)</f>
        <v>231.06989617650331</v>
      </c>
      <c r="BC155" s="161">
        <f>BB155*(1+$D150+Paraméterek!$B$11)</f>
        <v>257.64293423680118</v>
      </c>
      <c r="BD155" s="161">
        <f>BC155*(1+$D150+Paraméterek!$B$11)</f>
        <v>287.27187167403332</v>
      </c>
      <c r="BE155" s="161">
        <f>BD155*(1+$D150+Paraméterek!$B$11)</f>
        <v>320.30813691654714</v>
      </c>
      <c r="BF155" s="161">
        <f>BE155*(1+$D150+Paraméterek!$B$11)</f>
        <v>357.14357266195009</v>
      </c>
      <c r="BG155" s="161">
        <f>BF155*(1+$D150+Paraméterek!$B$11)</f>
        <v>398.21508351807432</v>
      </c>
      <c r="BH155" s="161">
        <f>BG155*(1+$D150+Paraméterek!$B$11)</f>
        <v>444.00981812265286</v>
      </c>
      <c r="BI155" s="161">
        <f>BH155*(1+$D150+Paraméterek!$B$11)</f>
        <v>495.07094720675792</v>
      </c>
      <c r="BJ155" s="161">
        <f>BI155*(1+$D150+Paraméterek!$B$11)</f>
        <v>552.00410613553504</v>
      </c>
      <c r="BK155" s="161">
        <f>BJ155*(1+$D150+Paraméterek!$B$11)</f>
        <v>615.48457834112162</v>
      </c>
      <c r="BL155" s="161">
        <f>BK155*(1+$D150+Paraméterek!$B$11)</f>
        <v>686.26530485035062</v>
      </c>
      <c r="BM155" s="161">
        <f>BL155*(1+$D150+Paraméterek!$B$11)</f>
        <v>765.18581490814097</v>
      </c>
      <c r="BN155" s="161">
        <f>BM155*(1+$D150+Paraméterek!$B$11)</f>
        <v>853.18218362257721</v>
      </c>
      <c r="BO155" s="161">
        <f>BN155*(1+$D150+Paraméterek!$B$11)</f>
        <v>951.29813473917363</v>
      </c>
      <c r="BP155" s="161">
        <f>BO155*(1+$D150+Paraméterek!$B$11)</f>
        <v>1060.6974202341785</v>
      </c>
      <c r="BQ155" s="161">
        <f>BP155*(1+$D150+Paraméterek!$B$11)</f>
        <v>1182.6776235611089</v>
      </c>
      <c r="BR155" s="161">
        <f>BQ155*(1+$D150+Paraméterek!$B$11)</f>
        <v>1318.6855502706364</v>
      </c>
      <c r="BS155" s="161">
        <f>BR155*(1+$D150+Paraméterek!$B$11)</f>
        <v>1470.3343885517597</v>
      </c>
      <c r="BT155" s="161">
        <f>BS155*(1+$D150+Paraméterek!$B$11)</f>
        <v>1639.422843235212</v>
      </c>
      <c r="BU155" s="161">
        <f>BT155*(1+$D150+Paraméterek!$B$11)</f>
        <v>1827.9564702072614</v>
      </c>
      <c r="BV155" s="161">
        <f>BU155*(1+$D150+Paraméterek!$B$11)</f>
        <v>2038.1714642810964</v>
      </c>
    </row>
    <row r="157" spans="1:74" s="174" customFormat="1" x14ac:dyDescent="0.25">
      <c r="D157" s="174">
        <v>2015</v>
      </c>
      <c r="E157" s="174">
        <v>2016</v>
      </c>
      <c r="F157" s="174">
        <v>2017</v>
      </c>
      <c r="G157" s="174">
        <v>2018</v>
      </c>
      <c r="H157" s="174">
        <v>2019</v>
      </c>
      <c r="I157" s="174">
        <v>2020</v>
      </c>
      <c r="J157" s="174">
        <v>2021</v>
      </c>
      <c r="K157" s="174">
        <v>2022</v>
      </c>
      <c r="L157" s="174">
        <v>2023</v>
      </c>
      <c r="M157" s="174">
        <v>2024</v>
      </c>
      <c r="N157" s="174">
        <v>2025</v>
      </c>
      <c r="O157" s="174">
        <v>2026</v>
      </c>
      <c r="P157" s="174">
        <v>2027</v>
      </c>
      <c r="Q157" s="174">
        <v>2028</v>
      </c>
      <c r="R157" s="174">
        <v>2029</v>
      </c>
      <c r="S157" s="174">
        <v>2030</v>
      </c>
      <c r="T157" s="174">
        <v>2031</v>
      </c>
      <c r="U157" s="174">
        <v>2032</v>
      </c>
      <c r="V157" s="174">
        <v>2033</v>
      </c>
      <c r="W157" s="174">
        <v>2034</v>
      </c>
      <c r="X157" s="174">
        <v>2035</v>
      </c>
      <c r="Y157" s="174">
        <v>2036</v>
      </c>
      <c r="Z157" s="174">
        <v>2037</v>
      </c>
      <c r="AA157" s="174">
        <v>2038</v>
      </c>
      <c r="AB157" s="174">
        <v>2039</v>
      </c>
      <c r="AC157" s="174">
        <v>2040</v>
      </c>
      <c r="AD157" s="174">
        <v>2041</v>
      </c>
      <c r="AE157" s="174">
        <v>2042</v>
      </c>
      <c r="AF157" s="174">
        <v>2043</v>
      </c>
      <c r="AG157" s="174">
        <v>2044</v>
      </c>
      <c r="AH157" s="174">
        <v>2045</v>
      </c>
      <c r="AI157" s="174">
        <v>2046</v>
      </c>
      <c r="AJ157" s="174">
        <v>2047</v>
      </c>
      <c r="AK157" s="174">
        <v>2048</v>
      </c>
      <c r="AL157" s="174">
        <v>2049</v>
      </c>
      <c r="AM157" s="174">
        <v>2050</v>
      </c>
      <c r="AN157" s="174">
        <v>2051</v>
      </c>
      <c r="AO157" s="174">
        <v>2052</v>
      </c>
      <c r="AP157" s="174">
        <v>2053</v>
      </c>
      <c r="AQ157" s="174">
        <v>2054</v>
      </c>
      <c r="AR157" s="174">
        <v>2055</v>
      </c>
      <c r="AS157" s="174">
        <v>2056</v>
      </c>
      <c r="AT157" s="174">
        <v>2057</v>
      </c>
      <c r="AU157" s="174">
        <v>2058</v>
      </c>
      <c r="AV157" s="174">
        <v>2059</v>
      </c>
      <c r="AW157" s="174">
        <v>2060</v>
      </c>
      <c r="AX157" s="174">
        <v>2061</v>
      </c>
      <c r="AY157" s="174">
        <v>2062</v>
      </c>
      <c r="AZ157" s="174">
        <v>2063</v>
      </c>
      <c r="BA157" s="174">
        <v>2064</v>
      </c>
      <c r="BB157" s="174">
        <v>2065</v>
      </c>
      <c r="BC157" s="174">
        <v>2066</v>
      </c>
      <c r="BD157" s="174">
        <v>2067</v>
      </c>
      <c r="BE157" s="174">
        <v>2068</v>
      </c>
      <c r="BF157" s="174">
        <v>2069</v>
      </c>
      <c r="BG157" s="174">
        <v>2070</v>
      </c>
      <c r="BH157" s="174">
        <v>2071</v>
      </c>
      <c r="BI157" s="174">
        <v>2072</v>
      </c>
      <c r="BJ157" s="174">
        <v>2073</v>
      </c>
      <c r="BK157" s="174">
        <v>2074</v>
      </c>
      <c r="BL157" s="174">
        <v>2075</v>
      </c>
      <c r="BM157" s="174">
        <v>2076</v>
      </c>
      <c r="BN157" s="174">
        <v>2077</v>
      </c>
      <c r="BO157" s="174">
        <v>2078</v>
      </c>
      <c r="BP157" s="174">
        <v>2079</v>
      </c>
      <c r="BQ157" s="174">
        <v>2080</v>
      </c>
      <c r="BR157" s="174">
        <v>2081</v>
      </c>
      <c r="BS157" s="174">
        <v>2082</v>
      </c>
      <c r="BT157" s="174">
        <v>2083</v>
      </c>
      <c r="BU157" s="174">
        <v>2084</v>
      </c>
      <c r="BV157" s="174">
        <v>2085</v>
      </c>
    </row>
    <row r="158" spans="1:74" x14ac:dyDescent="0.25">
      <c r="B158" s="11" t="s">
        <v>366</v>
      </c>
      <c r="D158" s="14">
        <f t="shared" ref="D158:AI158" si="454">D138/D153</f>
        <v>-25.000000000000057</v>
      </c>
      <c r="E158" s="14">
        <f t="shared" si="454"/>
        <v>-57.034675121846632</v>
      </c>
      <c r="F158" s="14">
        <f t="shared" si="454"/>
        <v>-73.130785454048947</v>
      </c>
      <c r="G158" s="14">
        <f t="shared" si="454"/>
        <v>-92.102893488470215</v>
      </c>
      <c r="H158" s="14">
        <f t="shared" si="454"/>
        <v>-492.90456125566789</v>
      </c>
      <c r="I158" s="14">
        <f t="shared" si="454"/>
        <v>-259.67473928293487</v>
      </c>
      <c r="J158" s="14">
        <f t="shared" si="454"/>
        <v>-188.46688266972936</v>
      </c>
      <c r="K158" s="14">
        <f t="shared" si="454"/>
        <v>-201.09569213586141</v>
      </c>
      <c r="L158" s="14">
        <f t="shared" si="454"/>
        <v>-185.80109019877142</v>
      </c>
      <c r="M158" s="14">
        <f t="shared" si="454"/>
        <v>-175.87950062709896</v>
      </c>
      <c r="N158" s="14">
        <f t="shared" si="454"/>
        <v>-58.59986390725998</v>
      </c>
      <c r="O158" s="14">
        <f t="shared" si="454"/>
        <v>-326.74959145157345</v>
      </c>
      <c r="P158" s="14">
        <f t="shared" si="454"/>
        <v>-279.51831523874614</v>
      </c>
      <c r="Q158" s="14">
        <f t="shared" si="454"/>
        <v>-252.78625668741176</v>
      </c>
      <c r="R158" s="14">
        <f t="shared" si="454"/>
        <v>-224.60981764594214</v>
      </c>
      <c r="S158" s="14">
        <f t="shared" si="454"/>
        <v>-198.88414593853432</v>
      </c>
      <c r="T158" s="14">
        <f t="shared" si="454"/>
        <v>-175.41724997261903</v>
      </c>
      <c r="U158" s="14">
        <f t="shared" si="454"/>
        <v>-154.0313410670046</v>
      </c>
      <c r="V158" s="14">
        <f t="shared" si="454"/>
        <v>-134.56181979522336</v>
      </c>
      <c r="W158" s="14">
        <f t="shared" si="454"/>
        <v>-127.0523691584893</v>
      </c>
      <c r="X158" s="14">
        <f t="shared" si="454"/>
        <v>-86.428284266832449</v>
      </c>
      <c r="Y158" s="14">
        <f t="shared" si="454"/>
        <v>-75.511716051817928</v>
      </c>
      <c r="Z158" s="14">
        <f t="shared" si="454"/>
        <v>-63.591654890690407</v>
      </c>
      <c r="AA158" s="14">
        <f t="shared" si="454"/>
        <v>-52.809063505376137</v>
      </c>
      <c r="AB158" s="14">
        <f t="shared" si="454"/>
        <v>-43.071201422856475</v>
      </c>
      <c r="AC158" s="14">
        <f t="shared" si="454"/>
        <v>-34.292331551827388</v>
      </c>
      <c r="AD158" s="14">
        <f t="shared" si="454"/>
        <v>-28.529950068497069</v>
      </c>
      <c r="AE158" s="14">
        <f t="shared" si="454"/>
        <v>-21.590542374659304</v>
      </c>
      <c r="AF158" s="14">
        <f t="shared" si="454"/>
        <v>-15.363398209481744</v>
      </c>
      <c r="AG158" s="14">
        <f t="shared" si="454"/>
        <v>-9.7887632202228065</v>
      </c>
      <c r="AH158" s="14">
        <f t="shared" si="454"/>
        <v>-4.8114609481495805</v>
      </c>
      <c r="AI158" s="14">
        <f t="shared" si="454"/>
        <v>-0.38055956205387664</v>
      </c>
      <c r="AJ158" s="14">
        <f t="shared" ref="AJ158:BL158" si="455">AJ138/AJ153</f>
        <v>6.8192286306668508E-13</v>
      </c>
      <c r="AK158" s="14">
        <f t="shared" si="455"/>
        <v>-1.2806063156181879E-13</v>
      </c>
      <c r="AL158" s="14">
        <f t="shared" si="455"/>
        <v>0</v>
      </c>
      <c r="AM158" s="14">
        <f t="shared" si="455"/>
        <v>-1.1290584457388861E-13</v>
      </c>
      <c r="AN158" s="14">
        <f t="shared" si="455"/>
        <v>1.5313260088268669E-13</v>
      </c>
      <c r="AO158" s="14">
        <f t="shared" si="455"/>
        <v>-8.8483987508955853E-14</v>
      </c>
      <c r="AP158" s="14">
        <f t="shared" si="455"/>
        <v>31.732403328802491</v>
      </c>
      <c r="AQ158" s="14">
        <f t="shared" si="455"/>
        <v>65.678709003441796</v>
      </c>
      <c r="AR158" s="14">
        <f t="shared" si="455"/>
        <v>-89.647317258452176</v>
      </c>
      <c r="AS158" s="14">
        <f t="shared" si="455"/>
        <v>24.831268202947967</v>
      </c>
      <c r="AT158" s="14">
        <f t="shared" si="455"/>
        <v>25.186673220026716</v>
      </c>
      <c r="AU158" s="14">
        <f t="shared" si="455"/>
        <v>25.438951331962691</v>
      </c>
      <c r="AV158" s="14">
        <f t="shared" si="455"/>
        <v>25.597911116895872</v>
      </c>
      <c r="AW158" s="14">
        <f t="shared" si="455"/>
        <v>25.672612407467426</v>
      </c>
      <c r="AX158" s="14">
        <f t="shared" si="455"/>
        <v>25.671418317164218</v>
      </c>
      <c r="AY158" s="14">
        <f t="shared" si="455"/>
        <v>32.704416766914761</v>
      </c>
      <c r="AZ158" s="14">
        <f t="shared" si="455"/>
        <v>42.481929026367972</v>
      </c>
      <c r="BA158" s="14">
        <f t="shared" si="455"/>
        <v>41.014920121815742</v>
      </c>
      <c r="BB158" s="14">
        <f t="shared" si="455"/>
        <v>39.583771137600621</v>
      </c>
      <c r="BC158" s="14">
        <f t="shared" si="455"/>
        <v>38.188858384119243</v>
      </c>
      <c r="BD158" s="14">
        <f t="shared" si="455"/>
        <v>36.830412326580301</v>
      </c>
      <c r="BE158" s="14">
        <f t="shared" si="455"/>
        <v>35.508532389672197</v>
      </c>
      <c r="BF158" s="14">
        <f t="shared" si="455"/>
        <v>34.223200574158859</v>
      </c>
      <c r="BG158" s="14">
        <f t="shared" si="455"/>
        <v>32.974293971674179</v>
      </c>
      <c r="BH158" s="14">
        <f t="shared" si="455"/>
        <v>31.76159625805181</v>
      </c>
      <c r="BI158" s="14">
        <f t="shared" si="455"/>
        <v>30.584808239988821</v>
      </c>
      <c r="BJ158" s="14">
        <f t="shared" si="455"/>
        <v>29.443557524671753</v>
      </c>
      <c r="BK158" s="14">
        <f t="shared" si="455"/>
        <v>28.337407377169193</v>
      </c>
      <c r="BL158" s="14">
        <f t="shared" si="455"/>
        <v>27.265864825893114</v>
      </c>
      <c r="BM158" s="14">
        <f t="shared" ref="BM158:BV158" si="456">BM138/BM153</f>
        <v>25.895859732649427</v>
      </c>
      <c r="BN158" s="14">
        <f t="shared" si="456"/>
        <v>24.865137419182556</v>
      </c>
      <c r="BO158" s="14">
        <f t="shared" si="456"/>
        <v>23.871479763166981</v>
      </c>
      <c r="BP158" s="14">
        <f t="shared" si="456"/>
        <v>22.913839661939551</v>
      </c>
      <c r="BQ158" s="14">
        <f t="shared" si="456"/>
        <v>21.991176779218623</v>
      </c>
      <c r="BR158" s="14">
        <f t="shared" si="456"/>
        <v>20.639062949036305</v>
      </c>
      <c r="BS158" s="14">
        <f t="shared" si="456"/>
        <v>19.746025404046694</v>
      </c>
      <c r="BT158" s="14">
        <f t="shared" si="456"/>
        <v>18.890762488756284</v>
      </c>
      <c r="BU158" s="14">
        <f t="shared" si="456"/>
        <v>18.071727779895244</v>
      </c>
      <c r="BV158" s="14">
        <f t="shared" si="456"/>
        <v>19.965785769430013</v>
      </c>
    </row>
    <row r="159" spans="1:74" x14ac:dyDescent="0.25">
      <c r="B159" s="11" t="s">
        <v>367</v>
      </c>
      <c r="D159" s="14">
        <f t="shared" ref="D159:AI159" si="457">D138/D155</f>
        <v>-25.000000000000057</v>
      </c>
      <c r="E159" s="14">
        <f t="shared" si="457"/>
        <v>-54.477066371988037</v>
      </c>
      <c r="F159" s="14">
        <f t="shared" si="457"/>
        <v>-66.7190292437963</v>
      </c>
      <c r="G159" s="14">
        <f t="shared" si="457"/>
        <v>-80.259693205920485</v>
      </c>
      <c r="H159" s="14">
        <f t="shared" si="457"/>
        <v>-410.2624777845291</v>
      </c>
      <c r="I159" s="14">
        <f t="shared" si="457"/>
        <v>-206.44454236300393</v>
      </c>
      <c r="J159" s="14">
        <f t="shared" si="457"/>
        <v>-143.11445120113254</v>
      </c>
      <c r="K159" s="14">
        <f t="shared" si="457"/>
        <v>-145.85655442430951</v>
      </c>
      <c r="L159" s="14">
        <f t="shared" si="457"/>
        <v>-128.72004444262191</v>
      </c>
      <c r="M159" s="14">
        <f t="shared" si="457"/>
        <v>-116.38255503944396</v>
      </c>
      <c r="N159" s="14">
        <f t="shared" si="457"/>
        <v>-37.037700142744093</v>
      </c>
      <c r="O159" s="14">
        <f t="shared" si="457"/>
        <v>-197.25916823140827</v>
      </c>
      <c r="P159" s="14">
        <f t="shared" si="457"/>
        <v>-161.17851668756774</v>
      </c>
      <c r="Q159" s="14">
        <f t="shared" si="457"/>
        <v>-139.2275189080421</v>
      </c>
      <c r="R159" s="14">
        <f t="shared" si="457"/>
        <v>-118.16125655649303</v>
      </c>
      <c r="S159" s="14">
        <f t="shared" si="457"/>
        <v>-99.935840763777207</v>
      </c>
      <c r="T159" s="14">
        <f t="shared" si="457"/>
        <v>-84.191480091889105</v>
      </c>
      <c r="U159" s="14">
        <f t="shared" si="457"/>
        <v>-70.612190344848983</v>
      </c>
      <c r="V159" s="14">
        <f t="shared" si="457"/>
        <v>-58.920602464160474</v>
      </c>
      <c r="W159" s="14">
        <f t="shared" si="457"/>
        <v>-53.137710111083287</v>
      </c>
      <c r="X159" s="14">
        <f t="shared" si="457"/>
        <v>-34.526352444217132</v>
      </c>
      <c r="Y159" s="14">
        <f t="shared" si="457"/>
        <v>-28.812695412475424</v>
      </c>
      <c r="Z159" s="14">
        <f t="shared" si="457"/>
        <v>-23.176316640650732</v>
      </c>
      <c r="AA159" s="14">
        <f t="shared" si="457"/>
        <v>-18.383470179049176</v>
      </c>
      <c r="AB159" s="14">
        <f t="shared" si="457"/>
        <v>-14.321244373055197</v>
      </c>
      <c r="AC159" s="14">
        <f t="shared" si="457"/>
        <v>-10.890943970283246</v>
      </c>
      <c r="AD159" s="14">
        <f t="shared" si="457"/>
        <v>-8.65454542483082</v>
      </c>
      <c r="AE159" s="14">
        <f t="shared" si="457"/>
        <v>-6.2557810892970309</v>
      </c>
      <c r="AF159" s="14">
        <f t="shared" si="457"/>
        <v>-4.2518703982405031</v>
      </c>
      <c r="AG159" s="14">
        <f t="shared" si="457"/>
        <v>-2.5875889915372086</v>
      </c>
      <c r="AH159" s="14">
        <f t="shared" si="457"/>
        <v>-1.214840262436629</v>
      </c>
      <c r="AI159" s="14">
        <f t="shared" si="457"/>
        <v>-9.1778211600722082E-2</v>
      </c>
      <c r="AJ159" s="14">
        <f t="shared" ref="AJ159:BL159" si="458">AJ138/AJ155</f>
        <v>1.5708218872193168E-13</v>
      </c>
      <c r="AK159" s="14">
        <f t="shared" si="458"/>
        <v>-2.8176177349225413E-14</v>
      </c>
      <c r="AL159" s="14">
        <f t="shared" si="458"/>
        <v>0</v>
      </c>
      <c r="AM159" s="14">
        <f t="shared" si="458"/>
        <v>-2.2663779564620575E-14</v>
      </c>
      <c r="AN159" s="14">
        <f t="shared" si="458"/>
        <v>2.9360152898860735E-14</v>
      </c>
      <c r="AO159" s="14">
        <f t="shared" si="458"/>
        <v>-1.6204292734797232E-14</v>
      </c>
      <c r="AP159" s="14">
        <f t="shared" si="458"/>
        <v>5.5506405044564442</v>
      </c>
      <c r="AQ159" s="14">
        <f t="shared" si="458"/>
        <v>10.973356351879074</v>
      </c>
      <c r="AR159" s="14">
        <f t="shared" si="458"/>
        <v>-14.306286341411727</v>
      </c>
      <c r="AS159" s="14">
        <f t="shared" si="458"/>
        <v>3.7849771045238718</v>
      </c>
      <c r="AT159" s="14">
        <f t="shared" si="458"/>
        <v>3.6669915055454405</v>
      </c>
      <c r="AU159" s="14">
        <f t="shared" si="458"/>
        <v>3.5376351568206692</v>
      </c>
      <c r="AV159" s="14">
        <f t="shared" si="458"/>
        <v>3.4001110679392763</v>
      </c>
      <c r="AW159" s="14">
        <f t="shared" si="458"/>
        <v>3.2571171678686612</v>
      </c>
      <c r="AX159" s="14">
        <f t="shared" si="458"/>
        <v>3.1109133998131204</v>
      </c>
      <c r="AY159" s="14">
        <f t="shared" si="458"/>
        <v>3.7854647543689803</v>
      </c>
      <c r="AZ159" s="14">
        <f t="shared" si="458"/>
        <v>4.6966886135467742</v>
      </c>
      <c r="BA159" s="14">
        <f t="shared" si="458"/>
        <v>4.3311592187174339</v>
      </c>
      <c r="BB159" s="14">
        <f t="shared" si="458"/>
        <v>3.9925851444122893</v>
      </c>
      <c r="BC159" s="14">
        <f t="shared" si="458"/>
        <v>3.6791579734881585</v>
      </c>
      <c r="BD159" s="14">
        <f t="shared" si="458"/>
        <v>3.3891678753354091</v>
      </c>
      <c r="BE159" s="14">
        <f t="shared" si="458"/>
        <v>3.121001399867493</v>
      </c>
      <c r="BF159" s="14">
        <f t="shared" si="458"/>
        <v>2.8731387775834931</v>
      </c>
      <c r="BG159" s="14">
        <f t="shared" si="458"/>
        <v>2.6441508420658053</v>
      </c>
      <c r="BH159" s="14">
        <f t="shared" si="458"/>
        <v>2.4326956733370309</v>
      </c>
      <c r="BI159" s="14">
        <f t="shared" si="458"/>
        <v>2.2375150449514125</v>
      </c>
      <c r="BJ159" s="14">
        <f t="shared" si="458"/>
        <v>2.0574307442412212</v>
      </c>
      <c r="BK159" s="14">
        <f t="shared" si="458"/>
        <v>1.8913408235169065</v>
      </c>
      <c r="BL159" s="14">
        <f t="shared" si="458"/>
        <v>1.7382158300020309</v>
      </c>
      <c r="BM159" s="14">
        <f t="shared" ref="BM159:BV159" si="459">BM138/BM155</f>
        <v>1.5768467881285275</v>
      </c>
      <c r="BN159" s="14">
        <f t="shared" si="459"/>
        <v>1.4461880478726656</v>
      </c>
      <c r="BO159" s="14">
        <f t="shared" si="459"/>
        <v>1.3261357588030793</v>
      </c>
      <c r="BP159" s="14">
        <f t="shared" si="459"/>
        <v>1.2158535154486916</v>
      </c>
      <c r="BQ159" s="14">
        <f t="shared" si="459"/>
        <v>1.1145680643538267</v>
      </c>
      <c r="BR159" s="14">
        <f t="shared" si="459"/>
        <v>0.99913193726562055</v>
      </c>
      <c r="BS159" s="14">
        <f t="shared" si="459"/>
        <v>0.91303473010368763</v>
      </c>
      <c r="BT159" s="14">
        <f t="shared" si="459"/>
        <v>0.8343184243866707</v>
      </c>
      <c r="BU159" s="14">
        <f t="shared" si="459"/>
        <v>0.76235413982469025</v>
      </c>
      <c r="BV159" s="14">
        <f t="shared" si="459"/>
        <v>0.804485524833087</v>
      </c>
    </row>
    <row r="160" spans="1:74" x14ac:dyDescent="0.25">
      <c r="B160" s="11" t="s">
        <v>439</v>
      </c>
      <c r="D160" s="14">
        <f>D141</f>
        <v>25</v>
      </c>
      <c r="E160" s="14">
        <f>D160+E141</f>
        <v>85.741929004766575</v>
      </c>
      <c r="F160" s="14">
        <f>E160+F141</f>
        <v>168.68869413638546</v>
      </c>
      <c r="G160" s="14">
        <f t="shared" ref="G160:BL160" si="460">F160+G141</f>
        <v>629.8263790296719</v>
      </c>
      <c r="H160" s="14">
        <f t="shared" si="460"/>
        <v>944.82637902967178</v>
      </c>
      <c r="I160" s="14">
        <f t="shared" si="460"/>
        <v>1269.8263790296719</v>
      </c>
      <c r="J160" s="14">
        <f t="shared" si="460"/>
        <v>1544.8263790296719</v>
      </c>
      <c r="K160" s="14">
        <f t="shared" si="460"/>
        <v>1857.3263790296719</v>
      </c>
      <c r="L160" s="14">
        <f t="shared" si="460"/>
        <v>2164.8263790296719</v>
      </c>
      <c r="M160" s="14">
        <f t="shared" si="460"/>
        <v>2474.8263790296719</v>
      </c>
      <c r="N160" s="14">
        <f t="shared" si="460"/>
        <v>2584.8263790296714</v>
      </c>
      <c r="O160" s="14">
        <f t="shared" si="460"/>
        <v>3238.0482823967741</v>
      </c>
      <c r="P160" s="14">
        <f t="shared" si="460"/>
        <v>3833.1696768146121</v>
      </c>
      <c r="Q160" s="14">
        <f t="shared" si="460"/>
        <v>4406.3593533288404</v>
      </c>
      <c r="R160" s="14">
        <f t="shared" si="460"/>
        <v>4948.7638035622131</v>
      </c>
      <c r="S160" s="14">
        <f t="shared" si="460"/>
        <v>5460.2622056422524</v>
      </c>
      <c r="T160" s="14">
        <f t="shared" si="460"/>
        <v>5940.7319253683982</v>
      </c>
      <c r="U160" s="14">
        <f t="shared" si="460"/>
        <v>6390.0484890270818</v>
      </c>
      <c r="V160" s="14">
        <f t="shared" si="460"/>
        <v>6808.0855557990326</v>
      </c>
      <c r="W160" s="14">
        <f t="shared" si="460"/>
        <v>7228.4493618023753</v>
      </c>
      <c r="X160" s="14">
        <f t="shared" si="460"/>
        <v>7532.9919590075269</v>
      </c>
      <c r="Y160" s="14">
        <f t="shared" si="460"/>
        <v>7816.3634160690099</v>
      </c>
      <c r="Z160" s="14">
        <f t="shared" si="460"/>
        <v>8070.5142260423154</v>
      </c>
      <c r="AA160" s="14">
        <f t="shared" si="460"/>
        <v>8295.2899705254695</v>
      </c>
      <c r="AB160" s="14">
        <f t="shared" si="460"/>
        <v>8490.5339148404673</v>
      </c>
      <c r="AC160" s="14">
        <f t="shared" si="460"/>
        <v>8656.0869732891333</v>
      </c>
      <c r="AD160" s="14">
        <f t="shared" si="460"/>
        <v>8802.7736987325425</v>
      </c>
      <c r="AE160" s="14">
        <f t="shared" si="460"/>
        <v>8920.9969672936277</v>
      </c>
      <c r="AF160" s="14">
        <f t="shared" si="460"/>
        <v>9010.5904264980345</v>
      </c>
      <c r="AG160" s="14">
        <f t="shared" si="460"/>
        <v>9071.3852285842986</v>
      </c>
      <c r="AH160" s="14">
        <f t="shared" si="460"/>
        <v>9103.209993074528</v>
      </c>
      <c r="AI160" s="14">
        <f t="shared" si="460"/>
        <v>9105.8907687836636</v>
      </c>
      <c r="AJ160" s="14">
        <f t="shared" si="460"/>
        <v>9105.8907687836636</v>
      </c>
      <c r="AK160" s="14">
        <f t="shared" si="460"/>
        <v>9105.8907687836636</v>
      </c>
      <c r="AL160" s="14">
        <f t="shared" si="460"/>
        <v>9105.8907687836636</v>
      </c>
      <c r="AM160" s="14">
        <f t="shared" si="460"/>
        <v>9105.8907687836636</v>
      </c>
      <c r="AN160" s="14">
        <f t="shared" si="460"/>
        <v>9105.8907687836636</v>
      </c>
      <c r="AO160" s="14">
        <f t="shared" si="460"/>
        <v>9105.8907687836636</v>
      </c>
      <c r="AP160" s="14">
        <f t="shared" si="460"/>
        <v>9105.8907687836636</v>
      </c>
      <c r="AQ160" s="14">
        <f t="shared" si="460"/>
        <v>9105.8907687836636</v>
      </c>
      <c r="AR160" s="14">
        <f t="shared" si="460"/>
        <v>9105.8907687836636</v>
      </c>
      <c r="AS160" s="14">
        <f t="shared" si="460"/>
        <v>8777.5439450204703</v>
      </c>
      <c r="AT160" s="14">
        <f t="shared" si="460"/>
        <v>8422.849543151222</v>
      </c>
      <c r="AU160" s="14">
        <f t="shared" si="460"/>
        <v>8041.3163399103432</v>
      </c>
      <c r="AV160" s="14">
        <f t="shared" si="460"/>
        <v>7632.4444357355178</v>
      </c>
      <c r="AW160" s="14">
        <f t="shared" si="460"/>
        <v>7195.7251068049354</v>
      </c>
      <c r="AX160" s="14">
        <f t="shared" si="460"/>
        <v>6730.6406546123662</v>
      </c>
      <c r="AY160" s="14">
        <f t="shared" si="460"/>
        <v>6240.5025436945862</v>
      </c>
      <c r="AZ160" s="14">
        <f t="shared" si="460"/>
        <v>5730.8879514407399</v>
      </c>
      <c r="BA160" s="14">
        <f t="shared" si="460"/>
        <v>5201.5199556625194</v>
      </c>
      <c r="BB160" s="14">
        <f t="shared" si="460"/>
        <v>4652.1175833431944</v>
      </c>
      <c r="BC160" s="14">
        <f t="shared" si="460"/>
        <v>4082.3957505720596</v>
      </c>
      <c r="BD160" s="14">
        <f t="shared" si="460"/>
        <v>3492.0652015826126</v>
      </c>
      <c r="BE160" s="14">
        <f t="shared" si="460"/>
        <v>2880.8324468810488</v>
      </c>
      <c r="BF160" s="14">
        <f t="shared" si="460"/>
        <v>2248.3997004514658</v>
      </c>
      <c r="BG160" s="14">
        <f t="shared" si="460"/>
        <v>1594.4648160239547</v>
      </c>
      <c r="BH160" s="14">
        <f t="shared" si="460"/>
        <v>918.72122239155749</v>
      </c>
      <c r="BI160" s="14">
        <f t="shared" si="460"/>
        <v>220.8578577618556</v>
      </c>
      <c r="BJ160" s="14">
        <f t="shared" si="460"/>
        <v>-499.44089687126154</v>
      </c>
      <c r="BK160" s="14">
        <f t="shared" si="460"/>
        <v>-1242.495285350305</v>
      </c>
      <c r="BL160" s="14">
        <f t="shared" si="460"/>
        <v>-2008.6302449862615</v>
      </c>
      <c r="BM160" s="14">
        <f t="shared" ref="BM160:BV160" si="461">BL160+BM141</f>
        <v>-2851.6605277615308</v>
      </c>
      <c r="BN160" s="14">
        <f t="shared" si="461"/>
        <v>-3716.5689237590373</v>
      </c>
      <c r="BO160" s="14">
        <f t="shared" si="461"/>
        <v>-4603.6822437676337</v>
      </c>
      <c r="BP160" s="14">
        <f t="shared" si="461"/>
        <v>-5513.3321915308234</v>
      </c>
      <c r="BQ160" s="14">
        <f t="shared" si="461"/>
        <v>-6445.8554370787861</v>
      </c>
      <c r="BR160" s="14">
        <f t="shared" si="461"/>
        <v>-7503.7123002412864</v>
      </c>
      <c r="BS160" s="14">
        <f t="shared" si="461"/>
        <v>-8581.5669366713464</v>
      </c>
      <c r="BT160" s="14">
        <f t="shared" si="461"/>
        <v>-9679.7472537948888</v>
      </c>
      <c r="BU160" s="14">
        <f t="shared" si="461"/>
        <v>-10798.586266681879</v>
      </c>
      <c r="BV160" s="14">
        <f t="shared" si="461"/>
        <v>-11944.179882932674</v>
      </c>
    </row>
    <row r="161" spans="1:74" x14ac:dyDescent="0.25">
      <c r="B161" s="11" t="s">
        <v>438</v>
      </c>
      <c r="D161" s="14">
        <f>D134</f>
        <v>20.856449552711741</v>
      </c>
      <c r="E161" s="14">
        <f t="shared" ref="E161:AJ161" si="462">D161+E134</f>
        <v>46.835948693262623</v>
      </c>
      <c r="F161" s="14">
        <f t="shared" si="462"/>
        <v>60.307466482327669</v>
      </c>
      <c r="G161" s="14">
        <f t="shared" si="462"/>
        <v>0</v>
      </c>
      <c r="H161" s="14">
        <f t="shared" si="462"/>
        <v>0</v>
      </c>
      <c r="I161" s="14">
        <f t="shared" si="462"/>
        <v>189.68416196995838</v>
      </c>
      <c r="J161" s="14">
        <f t="shared" si="462"/>
        <v>562.15651330252444</v>
      </c>
      <c r="K161" s="14">
        <f t="shared" si="462"/>
        <v>901.13657191510947</v>
      </c>
      <c r="L161" s="14">
        <f t="shared" si="462"/>
        <v>1393.7478402404106</v>
      </c>
      <c r="M161" s="14">
        <f t="shared" si="462"/>
        <v>1998.0991527444064</v>
      </c>
      <c r="N161" s="14">
        <f t="shared" si="462"/>
        <v>3093.3459272519094</v>
      </c>
      <c r="O161" s="14">
        <f t="shared" si="462"/>
        <v>2807.0099357361378</v>
      </c>
      <c r="P161" s="14">
        <f t="shared" si="462"/>
        <v>2726.5141530951541</v>
      </c>
      <c r="Q161" s="14">
        <f t="shared" si="462"/>
        <v>2637.1940082487363</v>
      </c>
      <c r="R161" s="14">
        <f t="shared" si="462"/>
        <v>2547.7826248941942</v>
      </c>
      <c r="S161" s="14">
        <f t="shared" si="462"/>
        <v>2458.2786344539272</v>
      </c>
      <c r="T161" s="14">
        <f t="shared" si="462"/>
        <v>2368.6806478216749</v>
      </c>
      <c r="U161" s="14">
        <f t="shared" si="462"/>
        <v>2278.9872550545356</v>
      </c>
      <c r="V161" s="14">
        <f t="shared" si="462"/>
        <v>2365.7886399673052</v>
      </c>
      <c r="W161" s="14">
        <f t="shared" si="462"/>
        <v>2349.8276057084722</v>
      </c>
      <c r="X161" s="14">
        <f t="shared" si="462"/>
        <v>2412.8029571080497</v>
      </c>
      <c r="Y161" s="14">
        <f t="shared" si="462"/>
        <v>2468.3784253776998</v>
      </c>
      <c r="Z161" s="14">
        <f t="shared" si="462"/>
        <v>2523.8361669757683</v>
      </c>
      <c r="AA161" s="14">
        <f t="shared" si="462"/>
        <v>2579.1744160021417</v>
      </c>
      <c r="AB161" s="14">
        <f t="shared" si="462"/>
        <v>2634.3913800682562</v>
      </c>
      <c r="AC161" s="14">
        <f t="shared" si="462"/>
        <v>2771.8998361730073</v>
      </c>
      <c r="AD161" s="14">
        <f t="shared" si="462"/>
        <v>2899.8501116659158</v>
      </c>
      <c r="AE161" s="14">
        <f t="shared" si="462"/>
        <v>3027.6735620986615</v>
      </c>
      <c r="AF161" s="14">
        <f t="shared" si="462"/>
        <v>3155.3682850953601</v>
      </c>
      <c r="AG161" s="14">
        <f t="shared" si="462"/>
        <v>3282.9323497444716</v>
      </c>
      <c r="AH161" s="14">
        <f t="shared" si="462"/>
        <v>3410.3637961707582</v>
      </c>
      <c r="AI161" s="14">
        <f t="shared" si="462"/>
        <v>3542.2300645219557</v>
      </c>
      <c r="AJ161" s="14">
        <f t="shared" si="462"/>
        <v>3417.8828828742994</v>
      </c>
      <c r="AK161" s="14">
        <f t="shared" ref="AK161:BL161" si="463">AJ161+AK134</f>
        <v>2891.3442300887982</v>
      </c>
      <c r="AL161" s="14">
        <f t="shared" si="463"/>
        <v>2316.3561859622846</v>
      </c>
      <c r="AM161" s="14">
        <f t="shared" si="463"/>
        <v>1689.270645842364</v>
      </c>
      <c r="AN161" s="14">
        <f t="shared" si="463"/>
        <v>1063.6871895465597</v>
      </c>
      <c r="AO161" s="14">
        <f t="shared" si="463"/>
        <v>382.03864234747459</v>
      </c>
      <c r="AP161" s="14">
        <f t="shared" si="463"/>
        <v>0</v>
      </c>
      <c r="AQ161" s="14">
        <f t="shared" si="463"/>
        <v>0</v>
      </c>
      <c r="AR161" s="14">
        <f t="shared" si="463"/>
        <v>2228.4082624674811</v>
      </c>
      <c r="AS161" s="14">
        <f t="shared" si="463"/>
        <v>1910.0358798638167</v>
      </c>
      <c r="AT161" s="14">
        <f t="shared" si="463"/>
        <v>1585.1260211743804</v>
      </c>
      <c r="AU161" s="14">
        <f t="shared" si="463"/>
        <v>1253.5566218593935</v>
      </c>
      <c r="AV161" s="14">
        <f t="shared" si="463"/>
        <v>915.20345942403856</v>
      </c>
      <c r="AW161" s="14">
        <f t="shared" si="463"/>
        <v>569.9401165945543</v>
      </c>
      <c r="AX161" s="14">
        <f t="shared" si="463"/>
        <v>217.63794388130907</v>
      </c>
      <c r="AY161" s="14">
        <f t="shared" si="463"/>
        <v>0</v>
      </c>
      <c r="AZ161" s="14">
        <f t="shared" si="463"/>
        <v>0</v>
      </c>
      <c r="BA161" s="14">
        <f t="shared" si="463"/>
        <v>0</v>
      </c>
      <c r="BB161" s="14">
        <f t="shared" si="463"/>
        <v>0</v>
      </c>
      <c r="BC161" s="14">
        <f t="shared" si="463"/>
        <v>0</v>
      </c>
      <c r="BD161" s="14">
        <f t="shared" si="463"/>
        <v>0</v>
      </c>
      <c r="BE161" s="14">
        <f t="shared" si="463"/>
        <v>0</v>
      </c>
      <c r="BF161" s="14">
        <f t="shared" si="463"/>
        <v>0</v>
      </c>
      <c r="BG161" s="14">
        <f t="shared" si="463"/>
        <v>0</v>
      </c>
      <c r="BH161" s="14">
        <f t="shared" si="463"/>
        <v>0</v>
      </c>
      <c r="BI161" s="14">
        <f t="shared" si="463"/>
        <v>0</v>
      </c>
      <c r="BJ161" s="14">
        <f t="shared" si="463"/>
        <v>0</v>
      </c>
      <c r="BK161" s="14">
        <f t="shared" si="463"/>
        <v>0</v>
      </c>
      <c r="BL161" s="14">
        <f t="shared" si="463"/>
        <v>0</v>
      </c>
      <c r="BM161" s="14">
        <f t="shared" ref="BM161:BV161" si="464">BL161+BM134</f>
        <v>0</v>
      </c>
      <c r="BN161" s="14">
        <f t="shared" si="464"/>
        <v>0</v>
      </c>
      <c r="BO161" s="14">
        <f t="shared" si="464"/>
        <v>0</v>
      </c>
      <c r="BP161" s="14">
        <f t="shared" si="464"/>
        <v>0</v>
      </c>
      <c r="BQ161" s="14">
        <f t="shared" si="464"/>
        <v>0</v>
      </c>
      <c r="BR161" s="14">
        <f t="shared" si="464"/>
        <v>0</v>
      </c>
      <c r="BS161" s="14">
        <f t="shared" si="464"/>
        <v>0</v>
      </c>
      <c r="BT161" s="14">
        <f t="shared" si="464"/>
        <v>0</v>
      </c>
      <c r="BU161" s="14">
        <f t="shared" si="464"/>
        <v>0</v>
      </c>
      <c r="BV161" s="14">
        <f t="shared" si="464"/>
        <v>0</v>
      </c>
    </row>
    <row r="162" spans="1:74" x14ac:dyDescent="0.25">
      <c r="B162" s="11" t="s">
        <v>477</v>
      </c>
      <c r="D162" s="14">
        <f>D158</f>
        <v>-25.000000000000057</v>
      </c>
      <c r="E162" s="14">
        <f t="shared" ref="E162:AJ162" si="465">D162+E158</f>
        <v>-82.034675121846689</v>
      </c>
      <c r="F162" s="14">
        <f t="shared" si="465"/>
        <v>-155.16546057589562</v>
      </c>
      <c r="G162" s="14">
        <f t="shared" si="465"/>
        <v>-247.26835406436584</v>
      </c>
      <c r="H162" s="14">
        <f t="shared" si="465"/>
        <v>-740.17291532003378</v>
      </c>
      <c r="I162" s="14">
        <f t="shared" si="465"/>
        <v>-999.84765460296865</v>
      </c>
      <c r="J162" s="14">
        <f t="shared" si="465"/>
        <v>-1188.3145372726981</v>
      </c>
      <c r="K162" s="14">
        <f t="shared" si="465"/>
        <v>-1389.4102294085594</v>
      </c>
      <c r="L162" s="14">
        <f t="shared" si="465"/>
        <v>-1575.2113196073308</v>
      </c>
      <c r="M162" s="14">
        <f t="shared" si="465"/>
        <v>-1751.0908202344297</v>
      </c>
      <c r="N162" s="14">
        <f t="shared" si="465"/>
        <v>-1809.6906841416896</v>
      </c>
      <c r="O162" s="14">
        <f t="shared" si="465"/>
        <v>-2136.4402755932633</v>
      </c>
      <c r="P162" s="14">
        <f t="shared" si="465"/>
        <v>-2415.9585908320096</v>
      </c>
      <c r="Q162" s="14">
        <f t="shared" si="465"/>
        <v>-2668.7448475194215</v>
      </c>
      <c r="R162" s="14">
        <f t="shared" si="465"/>
        <v>-2893.3546651653637</v>
      </c>
      <c r="S162" s="14">
        <f t="shared" si="465"/>
        <v>-3092.2388111038981</v>
      </c>
      <c r="T162" s="14">
        <f t="shared" si="465"/>
        <v>-3267.6560610765173</v>
      </c>
      <c r="U162" s="14">
        <f t="shared" si="465"/>
        <v>-3421.6874021435219</v>
      </c>
      <c r="V162" s="14">
        <f t="shared" si="465"/>
        <v>-3556.2492219387454</v>
      </c>
      <c r="W162" s="14">
        <f t="shared" si="465"/>
        <v>-3683.3015910972349</v>
      </c>
      <c r="X162" s="14">
        <f t="shared" si="465"/>
        <v>-3769.7298753640675</v>
      </c>
      <c r="Y162" s="14">
        <f t="shared" si="465"/>
        <v>-3845.2415914158855</v>
      </c>
      <c r="Z162" s="14">
        <f t="shared" si="465"/>
        <v>-3908.8332463065758</v>
      </c>
      <c r="AA162" s="14">
        <f t="shared" si="465"/>
        <v>-3961.6423098119521</v>
      </c>
      <c r="AB162" s="14">
        <f t="shared" si="465"/>
        <v>-4004.7135112348087</v>
      </c>
      <c r="AC162" s="14">
        <f t="shared" si="465"/>
        <v>-4039.0058427866361</v>
      </c>
      <c r="AD162" s="14">
        <f t="shared" si="465"/>
        <v>-4067.535792855133</v>
      </c>
      <c r="AE162" s="14">
        <f t="shared" si="465"/>
        <v>-4089.1263352297924</v>
      </c>
      <c r="AF162" s="14">
        <f t="shared" si="465"/>
        <v>-4104.4897334392745</v>
      </c>
      <c r="AG162" s="14">
        <f t="shared" si="465"/>
        <v>-4114.2784966594973</v>
      </c>
      <c r="AH162" s="14">
        <f t="shared" si="465"/>
        <v>-4119.0899576076472</v>
      </c>
      <c r="AI162" s="14">
        <f t="shared" si="465"/>
        <v>-4119.4705171697015</v>
      </c>
      <c r="AJ162" s="14">
        <f t="shared" si="465"/>
        <v>-4119.4705171697005</v>
      </c>
      <c r="AK162" s="14">
        <f t="shared" ref="AK162:BL162" si="466">AJ162+AK158</f>
        <v>-4119.4705171697005</v>
      </c>
      <c r="AL162" s="14">
        <f t="shared" si="466"/>
        <v>-4119.4705171697005</v>
      </c>
      <c r="AM162" s="14">
        <f t="shared" si="466"/>
        <v>-4119.4705171697005</v>
      </c>
      <c r="AN162" s="14">
        <f t="shared" si="466"/>
        <v>-4119.4705171697005</v>
      </c>
      <c r="AO162" s="14">
        <f t="shared" si="466"/>
        <v>-4119.4705171697005</v>
      </c>
      <c r="AP162" s="14">
        <f t="shared" si="466"/>
        <v>-4087.7381138408982</v>
      </c>
      <c r="AQ162" s="14">
        <f t="shared" si="466"/>
        <v>-4022.0594048374564</v>
      </c>
      <c r="AR162" s="14">
        <f t="shared" si="466"/>
        <v>-4111.7067220959088</v>
      </c>
      <c r="AS162" s="14">
        <f t="shared" si="466"/>
        <v>-4086.8754538929606</v>
      </c>
      <c r="AT162" s="14">
        <f t="shared" si="466"/>
        <v>-4061.6887806729337</v>
      </c>
      <c r="AU162" s="14">
        <f t="shared" si="466"/>
        <v>-4036.2498293409712</v>
      </c>
      <c r="AV162" s="14">
        <f t="shared" si="466"/>
        <v>-4010.6519182240754</v>
      </c>
      <c r="AW162" s="14">
        <f t="shared" si="466"/>
        <v>-3984.9793058166078</v>
      </c>
      <c r="AX162" s="14">
        <f t="shared" si="466"/>
        <v>-3959.3078874994435</v>
      </c>
      <c r="AY162" s="14">
        <f t="shared" si="466"/>
        <v>-3926.6034707325289</v>
      </c>
      <c r="AZ162" s="14">
        <f t="shared" si="466"/>
        <v>-3884.1215417061608</v>
      </c>
      <c r="BA162" s="14">
        <f t="shared" si="466"/>
        <v>-3843.1066215843452</v>
      </c>
      <c r="BB162" s="14">
        <f t="shared" si="466"/>
        <v>-3803.5228504467445</v>
      </c>
      <c r="BC162" s="14">
        <f t="shared" si="466"/>
        <v>-3765.3339920626254</v>
      </c>
      <c r="BD162" s="14">
        <f t="shared" si="466"/>
        <v>-3728.5035797360451</v>
      </c>
      <c r="BE162" s="14">
        <f t="shared" si="466"/>
        <v>-3692.9950473463728</v>
      </c>
      <c r="BF162" s="14">
        <f t="shared" si="466"/>
        <v>-3658.7718467722138</v>
      </c>
      <c r="BG162" s="14">
        <f t="shared" si="466"/>
        <v>-3625.7975528005395</v>
      </c>
      <c r="BH162" s="14">
        <f t="shared" si="466"/>
        <v>-3594.0359565424878</v>
      </c>
      <c r="BI162" s="14">
        <f t="shared" si="466"/>
        <v>-3563.451148302499</v>
      </c>
      <c r="BJ162" s="14">
        <f t="shared" si="466"/>
        <v>-3534.0075907778273</v>
      </c>
      <c r="BK162" s="14">
        <f t="shared" si="466"/>
        <v>-3505.6701834006581</v>
      </c>
      <c r="BL162" s="14">
        <f t="shared" si="466"/>
        <v>-3478.4043185747651</v>
      </c>
      <c r="BM162" s="14">
        <f t="shared" ref="BM162:BV162" si="467">BL162+BM158</f>
        <v>-3452.5084588421155</v>
      </c>
      <c r="BN162" s="14">
        <f t="shared" si="467"/>
        <v>-3427.6433214229328</v>
      </c>
      <c r="BO162" s="14">
        <f t="shared" si="467"/>
        <v>-3403.7718416597659</v>
      </c>
      <c r="BP162" s="14">
        <f t="shared" si="467"/>
        <v>-3380.8580019978262</v>
      </c>
      <c r="BQ162" s="14">
        <f t="shared" si="467"/>
        <v>-3358.8668252186076</v>
      </c>
      <c r="BR162" s="14">
        <f t="shared" si="467"/>
        <v>-3338.2277622695715</v>
      </c>
      <c r="BS162" s="14">
        <f t="shared" si="467"/>
        <v>-3318.4817368655249</v>
      </c>
      <c r="BT162" s="14">
        <f t="shared" si="467"/>
        <v>-3299.5909743767688</v>
      </c>
      <c r="BU162" s="14">
        <f t="shared" si="467"/>
        <v>-3281.5192465968735</v>
      </c>
      <c r="BV162" s="14">
        <f t="shared" si="467"/>
        <v>-3261.5534608274434</v>
      </c>
    </row>
    <row r="163" spans="1:74" x14ac:dyDescent="0.25">
      <c r="B163" s="11" t="s">
        <v>478</v>
      </c>
      <c r="D163" s="14">
        <f>D159</f>
        <v>-25.000000000000057</v>
      </c>
      <c r="E163" s="14">
        <f>D163+E159</f>
        <v>-79.477066371988087</v>
      </c>
      <c r="F163" s="14">
        <f t="shared" ref="F163:BL163" si="468">E163+F159</f>
        <v>-146.19609561578437</v>
      </c>
      <c r="G163" s="14">
        <f t="shared" si="468"/>
        <v>-226.45578882170486</v>
      </c>
      <c r="H163" s="14">
        <f t="shared" si="468"/>
        <v>-636.71826660623401</v>
      </c>
      <c r="I163" s="14">
        <f t="shared" si="468"/>
        <v>-843.16280896923797</v>
      </c>
      <c r="J163" s="14">
        <f t="shared" si="468"/>
        <v>-986.27726017037048</v>
      </c>
      <c r="K163" s="14">
        <f t="shared" si="468"/>
        <v>-1132.13381459468</v>
      </c>
      <c r="L163" s="14">
        <f t="shared" si="468"/>
        <v>-1260.8538590373018</v>
      </c>
      <c r="M163" s="14">
        <f t="shared" si="468"/>
        <v>-1377.2364140767459</v>
      </c>
      <c r="N163" s="14">
        <f t="shared" si="468"/>
        <v>-1414.27411421949</v>
      </c>
      <c r="O163" s="14">
        <f t="shared" si="468"/>
        <v>-1611.5332824508982</v>
      </c>
      <c r="P163" s="14">
        <f t="shared" si="468"/>
        <v>-1772.7117991384659</v>
      </c>
      <c r="Q163" s="14">
        <f t="shared" si="468"/>
        <v>-1911.9393180465081</v>
      </c>
      <c r="R163" s="14">
        <f t="shared" si="468"/>
        <v>-2030.1005746030012</v>
      </c>
      <c r="S163" s="14">
        <f t="shared" si="468"/>
        <v>-2130.0364153667783</v>
      </c>
      <c r="T163" s="14">
        <f t="shared" si="468"/>
        <v>-2214.2278954586673</v>
      </c>
      <c r="U163" s="14">
        <f t="shared" si="468"/>
        <v>-2284.8400858035161</v>
      </c>
      <c r="V163" s="14">
        <f t="shared" si="468"/>
        <v>-2343.7606882676764</v>
      </c>
      <c r="W163" s="14">
        <f t="shared" si="468"/>
        <v>-2396.8983983787598</v>
      </c>
      <c r="X163" s="14">
        <f t="shared" si="468"/>
        <v>-2431.4247508229769</v>
      </c>
      <c r="Y163" s="14">
        <f t="shared" si="468"/>
        <v>-2460.2374462354524</v>
      </c>
      <c r="Z163" s="14">
        <f t="shared" si="468"/>
        <v>-2483.4137628761032</v>
      </c>
      <c r="AA163" s="14">
        <f t="shared" si="468"/>
        <v>-2501.7972330551524</v>
      </c>
      <c r="AB163" s="14">
        <f t="shared" si="468"/>
        <v>-2516.1184774282078</v>
      </c>
      <c r="AC163" s="14">
        <f t="shared" si="468"/>
        <v>-2527.0094213984912</v>
      </c>
      <c r="AD163" s="14">
        <f t="shared" si="468"/>
        <v>-2535.663966823322</v>
      </c>
      <c r="AE163" s="14">
        <f t="shared" si="468"/>
        <v>-2541.9197479126192</v>
      </c>
      <c r="AF163" s="14">
        <f t="shared" si="468"/>
        <v>-2546.1716183108597</v>
      </c>
      <c r="AG163" s="14">
        <f t="shared" si="468"/>
        <v>-2548.759207302397</v>
      </c>
      <c r="AH163" s="14">
        <f t="shared" si="468"/>
        <v>-2549.9740475648337</v>
      </c>
      <c r="AI163" s="14">
        <f t="shared" si="468"/>
        <v>-2550.0658257764344</v>
      </c>
      <c r="AJ163" s="14">
        <f t="shared" si="468"/>
        <v>-2550.0658257764344</v>
      </c>
      <c r="AK163" s="14">
        <f t="shared" si="468"/>
        <v>-2550.0658257764344</v>
      </c>
      <c r="AL163" s="14">
        <f t="shared" si="468"/>
        <v>-2550.0658257764344</v>
      </c>
      <c r="AM163" s="14">
        <f t="shared" si="468"/>
        <v>-2550.0658257764344</v>
      </c>
      <c r="AN163" s="14">
        <f t="shared" si="468"/>
        <v>-2550.0658257764344</v>
      </c>
      <c r="AO163" s="14">
        <f t="shared" si="468"/>
        <v>-2550.0658257764344</v>
      </c>
      <c r="AP163" s="14">
        <f t="shared" si="468"/>
        <v>-2544.5151852719778</v>
      </c>
      <c r="AQ163" s="14">
        <f t="shared" si="468"/>
        <v>-2533.5418289200989</v>
      </c>
      <c r="AR163" s="14">
        <f t="shared" si="468"/>
        <v>-2547.8481152615104</v>
      </c>
      <c r="AS163" s="14">
        <f t="shared" si="468"/>
        <v>-2544.0631381569865</v>
      </c>
      <c r="AT163" s="14">
        <f t="shared" si="468"/>
        <v>-2540.3961466514411</v>
      </c>
      <c r="AU163" s="14">
        <f t="shared" si="468"/>
        <v>-2536.8585114946204</v>
      </c>
      <c r="AV163" s="14">
        <f t="shared" si="468"/>
        <v>-2533.4584004266812</v>
      </c>
      <c r="AW163" s="14">
        <f t="shared" si="468"/>
        <v>-2530.2012832588125</v>
      </c>
      <c r="AX163" s="14">
        <f t="shared" si="468"/>
        <v>-2527.0903698589996</v>
      </c>
      <c r="AY163" s="14">
        <f t="shared" si="468"/>
        <v>-2523.3049051046305</v>
      </c>
      <c r="AZ163" s="14">
        <f t="shared" si="468"/>
        <v>-2518.6082164910836</v>
      </c>
      <c r="BA163" s="14">
        <f t="shared" si="468"/>
        <v>-2514.2770572723662</v>
      </c>
      <c r="BB163" s="14">
        <f t="shared" si="468"/>
        <v>-2510.2844721279539</v>
      </c>
      <c r="BC163" s="14">
        <f t="shared" si="468"/>
        <v>-2506.6053141544658</v>
      </c>
      <c r="BD163" s="14">
        <f t="shared" si="468"/>
        <v>-2503.2161462791305</v>
      </c>
      <c r="BE163" s="14">
        <f t="shared" si="468"/>
        <v>-2500.095144879263</v>
      </c>
      <c r="BF163" s="14">
        <f t="shared" si="468"/>
        <v>-2497.2220061016797</v>
      </c>
      <c r="BG163" s="14">
        <f t="shared" si="468"/>
        <v>-2494.5778552596139</v>
      </c>
      <c r="BH163" s="14">
        <f t="shared" si="468"/>
        <v>-2492.1451595862768</v>
      </c>
      <c r="BI163" s="14">
        <f t="shared" si="468"/>
        <v>-2489.9076445413252</v>
      </c>
      <c r="BJ163" s="14">
        <f t="shared" si="468"/>
        <v>-2487.8502137970841</v>
      </c>
      <c r="BK163" s="14">
        <f t="shared" si="468"/>
        <v>-2485.9588729735669</v>
      </c>
      <c r="BL163" s="14">
        <f t="shared" si="468"/>
        <v>-2484.2206571435649</v>
      </c>
      <c r="BM163" s="14">
        <f t="shared" ref="BM163:BV163" si="469">BL163+BM159</f>
        <v>-2482.6438103554365</v>
      </c>
      <c r="BN163" s="14">
        <f t="shared" si="469"/>
        <v>-2481.197622307564</v>
      </c>
      <c r="BO163" s="14">
        <f t="shared" si="469"/>
        <v>-2479.8714865487609</v>
      </c>
      <c r="BP163" s="14">
        <f t="shared" si="469"/>
        <v>-2478.6556330333124</v>
      </c>
      <c r="BQ163" s="14">
        <f t="shared" si="469"/>
        <v>-2477.5410649689584</v>
      </c>
      <c r="BR163" s="14">
        <f t="shared" si="469"/>
        <v>-2476.5419330316927</v>
      </c>
      <c r="BS163" s="14">
        <f t="shared" si="469"/>
        <v>-2475.6288983015888</v>
      </c>
      <c r="BT163" s="14">
        <f t="shared" si="469"/>
        <v>-2474.7945798772021</v>
      </c>
      <c r="BU163" s="14">
        <f t="shared" si="469"/>
        <v>-2474.0322257373773</v>
      </c>
      <c r="BV163" s="14">
        <f t="shared" si="469"/>
        <v>-2473.2277402125442</v>
      </c>
    </row>
    <row r="165" spans="1:74" x14ac:dyDescent="0.25">
      <c r="B165" s="11" t="s">
        <v>385</v>
      </c>
      <c r="D165" s="14">
        <f>D138/D154</f>
        <v>-25.000000000000057</v>
      </c>
      <c r="E165" s="14">
        <f t="shared" ref="E165:BL165" si="470">E138/E154</f>
        <v>-55.472081282891928</v>
      </c>
      <c r="F165" s="14">
        <f t="shared" si="470"/>
        <v>-69.178511817200359</v>
      </c>
      <c r="G165" s="14">
        <f t="shared" si="470"/>
        <v>-84.738298612533271</v>
      </c>
      <c r="H165" s="14">
        <f t="shared" si="470"/>
        <v>-441.06722927219289</v>
      </c>
      <c r="I165" s="14">
        <f t="shared" si="470"/>
        <v>-225.99932771716084</v>
      </c>
      <c r="J165" s="14">
        <f t="shared" si="470"/>
        <v>-159.53206205708781</v>
      </c>
      <c r="K165" s="14">
        <f t="shared" si="470"/>
        <v>-165.55838735687814</v>
      </c>
      <c r="L165" s="14">
        <f t="shared" si="470"/>
        <v>-148.77575630974553</v>
      </c>
      <c r="M165" s="14">
        <f t="shared" si="470"/>
        <v>-136.97289068870165</v>
      </c>
      <c r="N165" s="14">
        <f t="shared" si="470"/>
        <v>-44.38656054134028</v>
      </c>
      <c r="O165" s="14">
        <f t="shared" si="470"/>
        <v>-240.71626036307293</v>
      </c>
      <c r="P165" s="14">
        <f t="shared" si="470"/>
        <v>-200.27933152332974</v>
      </c>
      <c r="Q165" s="14">
        <f t="shared" si="470"/>
        <v>-176.16304584314886</v>
      </c>
      <c r="R165" s="14">
        <f t="shared" si="470"/>
        <v>-152.23887838410695</v>
      </c>
      <c r="S165" s="14">
        <f t="shared" si="470"/>
        <v>-131.10899660070208</v>
      </c>
      <c r="T165" s="14">
        <f t="shared" si="470"/>
        <v>-112.47088586820227</v>
      </c>
      <c r="U165" s="14">
        <f t="shared" si="470"/>
        <v>-96.053324933456835</v>
      </c>
      <c r="V165" s="14">
        <f t="shared" si="470"/>
        <v>-81.613245103984966</v>
      </c>
      <c r="W165" s="14">
        <f t="shared" si="470"/>
        <v>-74.947482805973308</v>
      </c>
      <c r="X165" s="14">
        <f t="shared" si="470"/>
        <v>-49.5867521495529</v>
      </c>
      <c r="Y165" s="14">
        <f t="shared" si="470"/>
        <v>-42.136610777565217</v>
      </c>
      <c r="Z165" s="14">
        <f t="shared" si="470"/>
        <v>-34.512854159239097</v>
      </c>
      <c r="AA165" s="14">
        <f t="shared" si="470"/>
        <v>-27.875630791531002</v>
      </c>
      <c r="AB165" s="14">
        <f t="shared" si="470"/>
        <v>-22.112544120623774</v>
      </c>
      <c r="AC165" s="14">
        <f t="shared" si="470"/>
        <v>-17.123172387956515</v>
      </c>
      <c r="AD165" s="14">
        <f t="shared" si="470"/>
        <v>-13.855548252984578</v>
      </c>
      <c r="AE165" s="14">
        <f t="shared" si="470"/>
        <v>-10.198158195208082</v>
      </c>
      <c r="AF165" s="14">
        <f t="shared" si="470"/>
        <v>-7.0579888525709036</v>
      </c>
      <c r="AG165" s="14">
        <f t="shared" si="470"/>
        <v>-4.3737805893702664</v>
      </c>
      <c r="AH165" s="14">
        <f t="shared" si="470"/>
        <v>-2.0909402521300828</v>
      </c>
      <c r="AI165" s="14">
        <f t="shared" si="470"/>
        <v>-0.16085063701955202</v>
      </c>
      <c r="AJ165" s="14">
        <f t="shared" si="470"/>
        <v>2.8033084530409022E-13</v>
      </c>
      <c r="AK165" s="14">
        <f t="shared" si="470"/>
        <v>-5.1201980877459409E-14</v>
      </c>
      <c r="AL165" s="14">
        <f t="shared" si="470"/>
        <v>0</v>
      </c>
      <c r="AM165" s="14">
        <f t="shared" si="470"/>
        <v>-4.2703013596429941E-14</v>
      </c>
      <c r="AN165" s="14">
        <f t="shared" si="470"/>
        <v>5.6330713014062836E-14</v>
      </c>
      <c r="AO165" s="14">
        <f t="shared" si="470"/>
        <v>-3.1657583710045851E-14</v>
      </c>
      <c r="AP165" s="14">
        <f t="shared" si="470"/>
        <v>11.042096351847455</v>
      </c>
      <c r="AQ165" s="14">
        <f t="shared" si="470"/>
        <v>22.228423525284779</v>
      </c>
      <c r="AR165" s="14">
        <f t="shared" si="470"/>
        <v>-29.509159618885555</v>
      </c>
      <c r="AS165" s="14">
        <f t="shared" si="470"/>
        <v>7.9497584555621579</v>
      </c>
      <c r="AT165" s="14">
        <f t="shared" si="470"/>
        <v>7.8426228190362473</v>
      </c>
      <c r="AU165" s="14">
        <f t="shared" si="470"/>
        <v>7.7041585907399126</v>
      </c>
      <c r="AV165" s="14">
        <f t="shared" si="470"/>
        <v>7.5399076237193965</v>
      </c>
      <c r="AW165" s="14">
        <f t="shared" si="470"/>
        <v>7.3547353698419524</v>
      </c>
      <c r="AX165" s="14">
        <f t="shared" si="470"/>
        <v>7.1529030577625257</v>
      </c>
      <c r="AY165" s="14">
        <f t="shared" si="470"/>
        <v>8.8628698683444007</v>
      </c>
      <c r="AZ165" s="14">
        <f t="shared" si="470"/>
        <v>11.197154785153069</v>
      </c>
      <c r="BA165" s="14">
        <f t="shared" si="470"/>
        <v>10.514310822332247</v>
      </c>
      <c r="BB165" s="14">
        <f t="shared" si="470"/>
        <v>9.8694192238925496</v>
      </c>
      <c r="BC165" s="14">
        <f t="shared" si="470"/>
        <v>9.2607592549486828</v>
      </c>
      <c r="BD165" s="14">
        <f t="shared" si="470"/>
        <v>8.6866432925957469</v>
      </c>
      <c r="BE165" s="14">
        <f t="shared" si="470"/>
        <v>8.1454225481314833</v>
      </c>
      <c r="BF165" s="14">
        <f t="shared" si="470"/>
        <v>7.6354916562468169</v>
      </c>
      <c r="BG165" s="14">
        <f t="shared" si="470"/>
        <v>7.1552922766890417</v>
      </c>
      <c r="BH165" s="14">
        <f t="shared" si="470"/>
        <v>6.7033158377733129</v>
      </c>
      <c r="BI165" s="14">
        <f t="shared" si="470"/>
        <v>6.2781055366495737</v>
      </c>
      <c r="BJ165" s="14">
        <f t="shared" si="470"/>
        <v>5.8782576982597616</v>
      </c>
      <c r="BK165" s="14">
        <f t="shared" si="470"/>
        <v>5.5024225832966112</v>
      </c>
      <c r="BL165" s="14">
        <f t="shared" si="470"/>
        <v>5.1493047250669868</v>
      </c>
      <c r="BM165" s="14">
        <f t="shared" ref="BM165:BV165" si="471">BM138/BM154</f>
        <v>4.7565836478259058</v>
      </c>
      <c r="BN165" s="14">
        <f t="shared" si="471"/>
        <v>4.4421289027202464</v>
      </c>
      <c r="BO165" s="14">
        <f t="shared" si="471"/>
        <v>4.1477743628517825</v>
      </c>
      <c r="BP165" s="14">
        <f t="shared" si="471"/>
        <v>3.8723012835056028</v>
      </c>
      <c r="BQ165" s="14">
        <f t="shared" si="471"/>
        <v>3.6145582553871072</v>
      </c>
      <c r="BR165" s="14">
        <f t="shared" si="471"/>
        <v>3.2993791313612717</v>
      </c>
      <c r="BS165" s="14">
        <f t="shared" si="471"/>
        <v>3.0701346806510763</v>
      </c>
      <c r="BT165" s="14">
        <f t="shared" si="471"/>
        <v>2.8566873551599885</v>
      </c>
      <c r="BU165" s="14">
        <f t="shared" si="471"/>
        <v>2.6579596845223801</v>
      </c>
      <c r="BV165" s="14">
        <f t="shared" si="471"/>
        <v>2.8560815831334287</v>
      </c>
    </row>
    <row r="168" spans="1:74" x14ac:dyDescent="0.25">
      <c r="D168" s="199"/>
      <c r="E168" s="199"/>
    </row>
    <row r="169" spans="1:74" x14ac:dyDescent="0.25">
      <c r="B169" s="11" t="s">
        <v>431</v>
      </c>
      <c r="D169" s="14">
        <f>(D3-D6-D7)*Paraméterek!$B$18</f>
        <v>0</v>
      </c>
      <c r="E169" s="14">
        <f>(E3-E6-E7)*Paraméterek!$B$18</f>
        <v>0</v>
      </c>
      <c r="F169" s="14">
        <f>(F3-F6-F7)*Paraméterek!$B$18</f>
        <v>0</v>
      </c>
      <c r="G169" s="14">
        <f>(G3-G6-G7)*Paraméterek!$B$18</f>
        <v>0</v>
      </c>
      <c r="H169" s="14">
        <f>(H3-H6-H7)*Paraméterek!$B$18</f>
        <v>0</v>
      </c>
      <c r="I169" s="14">
        <f>(I3-I6-I7)*Paraméterek!$B$18</f>
        <v>0</v>
      </c>
      <c r="J169" s="14">
        <f>(J3-J6-J7)*Paraméterek!$B$18</f>
        <v>0</v>
      </c>
      <c r="K169" s="14">
        <f>(K3-K6-K7)*Paraméterek!$B$18</f>
        <v>0</v>
      </c>
      <c r="L169" s="14">
        <f>(L3-L6-L7)*Paraméterek!$B$18</f>
        <v>0</v>
      </c>
      <c r="M169" s="14">
        <f>(M3-M6-M7)*Paraméterek!$B$18</f>
        <v>0</v>
      </c>
      <c r="N169" s="14">
        <f>(N3-N6-N7)*Paraméterek!$B$18</f>
        <v>0</v>
      </c>
      <c r="O169" s="14">
        <f>(O3-O6-O7)*Paraméterek!$B$18</f>
        <v>18.090660474041943</v>
      </c>
      <c r="P169" s="14">
        <f>(P3-P6-P7)*Paraméterek!$B$18</f>
        <v>18.362020381152572</v>
      </c>
      <c r="Q169" s="14">
        <f>(Q3-Q6-Q7)*Paraméterek!$B$18</f>
        <v>18.637450686869862</v>
      </c>
      <c r="R169" s="14">
        <f>(R3-R6-R7)*Paraméterek!$B$18</f>
        <v>18.917012447172901</v>
      </c>
      <c r="S169" s="14">
        <f>(S3-S6-S7)*Paraméterek!$B$18</f>
        <v>19.200767633880496</v>
      </c>
      <c r="T169" s="14">
        <f>(T3-T6-T7)*Paraméterek!$B$18</f>
        <v>19.488779148388698</v>
      </c>
      <c r="U169" s="14">
        <f>(U3-U6-U7)*Paraméterek!$B$18</f>
        <v>19.781110835614523</v>
      </c>
      <c r="V169" s="14">
        <f>(V3-V6-V7)*Paraméterek!$B$18</f>
        <v>20.077827498148743</v>
      </c>
      <c r="W169" s="14">
        <f>(W3-W6-W7)*Paraméterek!$B$18</f>
        <v>22.271583777928665</v>
      </c>
      <c r="X169" s="14">
        <f>(X3-X6-X7)*Paraméterek!$B$18</f>
        <v>22.454139600510207</v>
      </c>
      <c r="Y169" s="14">
        <f>(Y3-Y6-Y7)*Paraméterek!$B$18</f>
        <v>22.790951694517862</v>
      </c>
      <c r="Z169" s="14">
        <f>(Z3-Z6-Z7)*Paraméterek!$B$18</f>
        <v>23.132815969935628</v>
      </c>
      <c r="AA169" s="14">
        <f>(AA3-AA6-AA7)*Paraméterek!$B$18</f>
        <v>23.479808209484656</v>
      </c>
      <c r="AB169" s="14">
        <f>(AB3-AB6-AB7)*Paraméterek!$B$18</f>
        <v>23.832005332626917</v>
      </c>
      <c r="AC169" s="14">
        <f>(AC3-AC6-AC7)*Paraméterek!$B$18</f>
        <v>24.189485412616325</v>
      </c>
      <c r="AD169" s="14">
        <f>(AD3-AD6-AD7)*Paraméterek!$B$18</f>
        <v>24.552327693805566</v>
      </c>
      <c r="AE169" s="14">
        <f>(AE3-AE6-AE7)*Paraméterek!$B$18</f>
        <v>24.92061260921265</v>
      </c>
      <c r="AF169" s="14">
        <f>(AF3-AF6-AF7)*Paraméterek!$B$18</f>
        <v>25.294421798350832</v>
      </c>
      <c r="AG169" s="14">
        <f>(AG3-AG6-AG7)*Paraméterek!$B$18</f>
        <v>25.673838125326093</v>
      </c>
      <c r="AH169" s="14">
        <f>(AH3-AH6-AH7)*Paraméterek!$B$18</f>
        <v>26.058945697205974</v>
      </c>
      <c r="AI169" s="14">
        <f>(AI3-AI6-AI7)*Paraméterek!$B$18</f>
        <v>26.449829882664066</v>
      </c>
      <c r="AJ169" s="14">
        <f>(AJ3-AJ6-AJ7)*Paraméterek!$B$18</f>
        <v>26.846577330904019</v>
      </c>
      <c r="AK169" s="14">
        <f>(AK3-AK6-AK7)*Paraméterek!$B$18</f>
        <v>27.249275990867577</v>
      </c>
      <c r="AL169" s="14">
        <f>(AL3-AL6-AL7)*Paraméterek!$B$18</f>
        <v>27.658015130730583</v>
      </c>
      <c r="AM169" s="14">
        <f>(AM3-AM6-AM7)*Paraméterek!$B$18</f>
        <v>28.07288535769154</v>
      </c>
      <c r="AN169" s="14">
        <f>(AN3-AN6-AN7)*Paraméterek!$B$18</f>
        <v>28.493978638056912</v>
      </c>
      <c r="AO169" s="14">
        <f>(AO3-AO6-AO7)*Paraméterek!$B$18</f>
        <v>28.921388317627759</v>
      </c>
      <c r="AP169" s="14">
        <f>(AP3-AP6-AP7)*Paraméterek!$B$18</f>
        <v>29.355209142392169</v>
      </c>
      <c r="AQ169" s="14">
        <f>(AQ3-AQ6-AQ7)*Paraméterek!$B$18</f>
        <v>29.795537279528048</v>
      </c>
      <c r="AR169" s="14">
        <f>(AR3-AR6-AR7)*Paraméterek!$B$18</f>
        <v>30.242470338720963</v>
      </c>
      <c r="AS169" s="14">
        <f>(AS3-AS6-AS7)*Paraméterek!$B$18</f>
        <v>30.696107393801782</v>
      </c>
      <c r="AT169" s="14">
        <f>(AT3-AT6-AT7)*Paraméterek!$B$18</f>
        <v>31.156549004708797</v>
      </c>
      <c r="AU169" s="14">
        <f>(AU3-AU6-AU7)*Paraméterek!$B$18</f>
        <v>31.623897239779431</v>
      </c>
      <c r="AV169" s="14">
        <f>(AV3-AV6-AV7)*Paraméterek!$B$18</f>
        <v>32.098255698376121</v>
      </c>
      <c r="AW169" s="14">
        <f>(AW3-AW6-AW7)*Paraméterek!$B$18</f>
        <v>32.579729533851761</v>
      </c>
      <c r="AX169" s="14">
        <f>(AX3-AX6-AX7)*Paraméterek!$B$18</f>
        <v>33.068425476859524</v>
      </c>
      <c r="AY169" s="14">
        <f>(AY3-AY6-AY7)*Paraméterek!$B$18</f>
        <v>33.564451859012415</v>
      </c>
      <c r="AZ169" s="14">
        <f>(AZ3-AZ6-AZ7)*Paraméterek!$B$18</f>
        <v>34.067918636897595</v>
      </c>
      <c r="BA169" s="14">
        <f>(BA3-BA6-BA7)*Paraméterek!$B$18</f>
        <v>34.578937416451048</v>
      </c>
      <c r="BB169" s="14">
        <f>(BB3-BB6-BB7)*Paraméterek!$B$18</f>
        <v>35.097621477697814</v>
      </c>
      <c r="BC169" s="14">
        <f>(BC3-BC6-BC7)*Paraméterek!$B$18</f>
        <v>35.62408579986328</v>
      </c>
      <c r="BD169" s="14">
        <f>(BD3-BD6-BD7)*Paraméterek!$B$18</f>
        <v>36.158447086861216</v>
      </c>
      <c r="BE169" s="14">
        <f>(BE3-BE6-BE7)*Paraméterek!$B$18</f>
        <v>36.700823793164126</v>
      </c>
      <c r="BF169" s="14">
        <f>(BF3-BF6-BF7)*Paraméterek!$B$18</f>
        <v>37.251336150061583</v>
      </c>
      <c r="BG169" s="14">
        <f>(BG3-BG6-BG7)*Paraméterek!$B$18</f>
        <v>37.810106192312503</v>
      </c>
      <c r="BH169" s="14">
        <f>(BH3-BH6-BH7)*Paraméterek!$B$18</f>
        <v>38.377257785197195</v>
      </c>
      <c r="BI169" s="14">
        <f>(BI3-BI6-BI7)*Paraméterek!$B$18</f>
        <v>38.952916651975144</v>
      </c>
      <c r="BJ169" s="14">
        <f>(BJ3-BJ6-BJ7)*Paraméterek!$B$18</f>
        <v>39.537210401754763</v>
      </c>
      <c r="BK169" s="14">
        <f>(BK3-BK6-BK7)*Paraméterek!$B$18</f>
        <v>40.130268557781079</v>
      </c>
      <c r="BL169" s="14">
        <f>(BL3-BL6-BL7)*Paraméterek!$B$18</f>
        <v>40.732222586147785</v>
      </c>
      <c r="BM169" s="14">
        <f>(BM3-BM6-BM7)*Paraméterek!$B$18</f>
        <v>41.343205924940001</v>
      </c>
      <c r="BN169" s="14">
        <f>(BN3-BN6-BN7)*Paraméterek!$B$18</f>
        <v>41.963354013814097</v>
      </c>
      <c r="BO169" s="14">
        <f>(BO3-BO6-BO7)*Paraméterek!$B$18</f>
        <v>42.592804324021301</v>
      </c>
      <c r="BP169" s="14">
        <f>(BP3-BP6-BP7)*Paraméterek!$B$18</f>
        <v>43.231696388881623</v>
      </c>
      <c r="BQ169" s="14">
        <f>(BQ3-BQ6-BQ7)*Paraméterek!$B$18</f>
        <v>43.880171834714851</v>
      </c>
      <c r="BR169" s="14">
        <f>(BR3-BR6-BR7)*Paraméterek!$B$18</f>
        <v>44.538374412235562</v>
      </c>
      <c r="BS169" s="14">
        <f>(BS3-BS6-BS7)*Paraméterek!$B$18</f>
        <v>45.206450028419098</v>
      </c>
      <c r="BT169" s="14">
        <f>(BT3-BT6-BT7)*Paraméterek!$B$18</f>
        <v>45.884546778845369</v>
      </c>
      <c r="BU169" s="14">
        <f>(BU3-BU6-BU7)*Paraméterek!$B$18</f>
        <v>46.572814980528037</v>
      </c>
      <c r="BV169" s="14">
        <f>(BV3-BV6-BV7)*Paraméterek!$B$18</f>
        <v>47.271407205235946</v>
      </c>
    </row>
    <row r="170" spans="1:74" x14ac:dyDescent="0.25">
      <c r="A170" s="152"/>
      <c r="B170" s="11" t="s">
        <v>437</v>
      </c>
      <c r="D170" s="14">
        <f>D86+D96+D84</f>
        <v>45.856449552711737</v>
      </c>
      <c r="E170" s="14">
        <f t="shared" ref="E170:BP170" si="472">E86+E96+E84</f>
        <v>132.5778776980292</v>
      </c>
      <c r="F170" s="14">
        <f t="shared" si="472"/>
        <v>228.99616061871313</v>
      </c>
      <c r="G170" s="14">
        <f t="shared" si="472"/>
        <v>629.8263790296719</v>
      </c>
      <c r="H170" s="14">
        <f t="shared" si="472"/>
        <v>944.8263790296719</v>
      </c>
      <c r="I170" s="14">
        <f t="shared" si="472"/>
        <v>1459.5105409996304</v>
      </c>
      <c r="J170" s="14">
        <f t="shared" si="472"/>
        <v>2106.9828923321966</v>
      </c>
      <c r="K170" s="14">
        <f t="shared" si="472"/>
        <v>2758.4629509447814</v>
      </c>
      <c r="L170" s="14">
        <f t="shared" si="472"/>
        <v>3558.5742192700827</v>
      </c>
      <c r="M170" s="14">
        <f t="shared" si="472"/>
        <v>4472.925531774079</v>
      </c>
      <c r="N170" s="14">
        <f t="shared" si="472"/>
        <v>5678.1723062815818</v>
      </c>
      <c r="O170" s="14">
        <f t="shared" si="472"/>
        <v>6045.0582181329119</v>
      </c>
      <c r="P170" s="14">
        <f t="shared" si="472"/>
        <v>6559.6838299097672</v>
      </c>
      <c r="Q170" s="14">
        <f t="shared" si="472"/>
        <v>7043.5533615775776</v>
      </c>
      <c r="R170" s="14">
        <f t="shared" si="472"/>
        <v>7496.5464284564077</v>
      </c>
      <c r="S170" s="14">
        <f t="shared" si="472"/>
        <v>7918.5408400961787</v>
      </c>
      <c r="T170" s="14">
        <f t="shared" si="472"/>
        <v>8309.4125731900731</v>
      </c>
      <c r="U170" s="14">
        <f t="shared" si="472"/>
        <v>8669.0357440816169</v>
      </c>
      <c r="V170" s="14">
        <f t="shared" si="472"/>
        <v>9173.8741957663369</v>
      </c>
      <c r="W170" s="14">
        <f t="shared" si="472"/>
        <v>9578.2769675108466</v>
      </c>
      <c r="X170" s="14">
        <f t="shared" si="472"/>
        <v>9945.7949161155757</v>
      </c>
      <c r="Y170" s="14">
        <f t="shared" si="472"/>
        <v>10284.741841446708</v>
      </c>
      <c r="Z170" s="14">
        <f t="shared" si="472"/>
        <v>10594.350393018083</v>
      </c>
      <c r="AA170" s="14">
        <f t="shared" si="472"/>
        <v>10874.46438652761</v>
      </c>
      <c r="AB170" s="14">
        <f t="shared" si="472"/>
        <v>11124.925294908722</v>
      </c>
      <c r="AC170" s="14">
        <f t="shared" si="472"/>
        <v>11427.986809462138</v>
      </c>
      <c r="AD170" s="14">
        <f t="shared" si="472"/>
        <v>11702.623810398456</v>
      </c>
      <c r="AE170" s="14">
        <f t="shared" si="472"/>
        <v>11948.670529392288</v>
      </c>
      <c r="AF170" s="14">
        <f t="shared" si="472"/>
        <v>12165.958711593394</v>
      </c>
      <c r="AG170" s="14">
        <f t="shared" si="472"/>
        <v>12354.31757832877</v>
      </c>
      <c r="AH170" s="14">
        <f t="shared" si="472"/>
        <v>12513.573789245285</v>
      </c>
      <c r="AI170" s="14">
        <f t="shared" si="472"/>
        <v>12648.12083330562</v>
      </c>
      <c r="AJ170" s="14">
        <f t="shared" si="472"/>
        <v>12523.773651657963</v>
      </c>
      <c r="AK170" s="14">
        <f t="shared" si="472"/>
        <v>11997.234998872462</v>
      </c>
      <c r="AL170" s="14">
        <f t="shared" si="472"/>
        <v>11422.246954745948</v>
      </c>
      <c r="AM170" s="14">
        <f t="shared" si="472"/>
        <v>10795.161414626027</v>
      </c>
      <c r="AN170" s="14">
        <f t="shared" si="472"/>
        <v>10169.577958330223</v>
      </c>
      <c r="AO170" s="14">
        <f t="shared" si="472"/>
        <v>9487.9294111311392</v>
      </c>
      <c r="AP170" s="14">
        <f t="shared" si="472"/>
        <v>9105.8907687836636</v>
      </c>
      <c r="AQ170" s="14">
        <f t="shared" si="472"/>
        <v>9105.8907687836636</v>
      </c>
      <c r="AR170" s="14">
        <f t="shared" si="472"/>
        <v>11334.299031251145</v>
      </c>
      <c r="AS170" s="14">
        <f t="shared" si="472"/>
        <v>11015.926648647481</v>
      </c>
      <c r="AT170" s="14">
        <f t="shared" si="472"/>
        <v>10691.016789958045</v>
      </c>
      <c r="AU170" s="14">
        <f t="shared" si="472"/>
        <v>10359.447390643058</v>
      </c>
      <c r="AV170" s="14">
        <f t="shared" si="472"/>
        <v>10021.094228207701</v>
      </c>
      <c r="AW170" s="14">
        <f t="shared" si="472"/>
        <v>9675.8308853782182</v>
      </c>
      <c r="AX170" s="14">
        <f t="shared" si="472"/>
        <v>9323.5287126649728</v>
      </c>
      <c r="AY170" s="14">
        <f t="shared" si="472"/>
        <v>9105.8907687836636</v>
      </c>
      <c r="AZ170" s="14">
        <f t="shared" si="472"/>
        <v>9105.8907687836636</v>
      </c>
      <c r="BA170" s="14">
        <f t="shared" si="472"/>
        <v>9105.8907687836636</v>
      </c>
      <c r="BB170" s="14">
        <f t="shared" si="472"/>
        <v>9105.8907687836636</v>
      </c>
      <c r="BC170" s="14">
        <f t="shared" si="472"/>
        <v>9105.8907687836636</v>
      </c>
      <c r="BD170" s="14">
        <f t="shared" si="472"/>
        <v>9105.8907687836636</v>
      </c>
      <c r="BE170" s="14">
        <f t="shared" si="472"/>
        <v>9105.8907687836636</v>
      </c>
      <c r="BF170" s="14">
        <f t="shared" si="472"/>
        <v>9105.8907687836636</v>
      </c>
      <c r="BG170" s="14">
        <f t="shared" si="472"/>
        <v>9105.8907687836636</v>
      </c>
      <c r="BH170" s="14">
        <f t="shared" si="472"/>
        <v>9105.8907687836636</v>
      </c>
      <c r="BI170" s="14">
        <f t="shared" si="472"/>
        <v>9105.8907687836636</v>
      </c>
      <c r="BJ170" s="14">
        <f t="shared" si="472"/>
        <v>9105.8907687836636</v>
      </c>
      <c r="BK170" s="14">
        <f t="shared" si="472"/>
        <v>9105.8907687836636</v>
      </c>
      <c r="BL170" s="14">
        <f t="shared" si="472"/>
        <v>9105.8907687836636</v>
      </c>
      <c r="BM170" s="14">
        <f t="shared" si="472"/>
        <v>9105.8907687836636</v>
      </c>
      <c r="BN170" s="14">
        <f t="shared" si="472"/>
        <v>9105.8907687836636</v>
      </c>
      <c r="BO170" s="14">
        <f t="shared" si="472"/>
        <v>9105.8907687836636</v>
      </c>
      <c r="BP170" s="14">
        <f t="shared" si="472"/>
        <v>9105.8907687836636</v>
      </c>
      <c r="BQ170" s="14">
        <f t="shared" ref="BQ170:BV170" si="473">BQ86+BQ96+BQ84</f>
        <v>9105.8907687836636</v>
      </c>
      <c r="BR170" s="14">
        <f t="shared" si="473"/>
        <v>9105.8907687836636</v>
      </c>
      <c r="BS170" s="14">
        <f t="shared" si="473"/>
        <v>9105.8907687836636</v>
      </c>
      <c r="BT170" s="14">
        <f t="shared" si="473"/>
        <v>9105.8907687836636</v>
      </c>
      <c r="BU170" s="14">
        <f t="shared" si="473"/>
        <v>9105.8907687836636</v>
      </c>
      <c r="BV170" s="14">
        <f t="shared" si="473"/>
        <v>9105.8907687836636</v>
      </c>
    </row>
    <row r="171" spans="1:74" x14ac:dyDescent="0.25">
      <c r="A171" s="152"/>
    </row>
    <row r="172" spans="1:74" x14ac:dyDescent="0.25">
      <c r="A172" s="152"/>
    </row>
    <row r="173" spans="1:74" x14ac:dyDescent="0.25">
      <c r="A173" s="152"/>
      <c r="D173" s="174">
        <v>2015</v>
      </c>
      <c r="E173" s="174">
        <v>2016</v>
      </c>
      <c r="F173" s="174">
        <v>2017</v>
      </c>
      <c r="G173" s="174">
        <v>2018</v>
      </c>
      <c r="H173" s="174">
        <v>2019</v>
      </c>
      <c r="I173" s="174">
        <v>2020</v>
      </c>
      <c r="J173" s="174">
        <v>2021</v>
      </c>
      <c r="K173" s="174">
        <v>2022</v>
      </c>
      <c r="L173" s="174">
        <v>2023</v>
      </c>
      <c r="M173" s="174">
        <v>2024</v>
      </c>
      <c r="N173" s="174">
        <v>2025</v>
      </c>
      <c r="O173" s="174">
        <v>2026</v>
      </c>
      <c r="P173" s="174">
        <v>2027</v>
      </c>
      <c r="Q173" s="174">
        <v>2028</v>
      </c>
      <c r="R173" s="174">
        <v>2029</v>
      </c>
      <c r="S173" s="174">
        <v>2030</v>
      </c>
      <c r="T173" s="174">
        <v>2031</v>
      </c>
      <c r="U173" s="174">
        <v>2032</v>
      </c>
      <c r="V173" s="174">
        <v>2033</v>
      </c>
      <c r="W173" s="174">
        <v>2034</v>
      </c>
      <c r="X173" s="174">
        <v>2035</v>
      </c>
      <c r="Y173" s="174">
        <v>2036</v>
      </c>
      <c r="Z173" s="174">
        <v>2037</v>
      </c>
      <c r="AA173" s="174">
        <v>2038</v>
      </c>
      <c r="AB173" s="174">
        <v>2039</v>
      </c>
      <c r="AC173" s="174">
        <v>2040</v>
      </c>
      <c r="AD173" s="174">
        <v>2041</v>
      </c>
      <c r="AE173" s="174">
        <v>2042</v>
      </c>
      <c r="AF173" s="174">
        <v>2043</v>
      </c>
      <c r="AG173" s="174">
        <v>2044</v>
      </c>
      <c r="AH173" s="174">
        <v>2045</v>
      </c>
      <c r="AI173" s="174">
        <v>2046</v>
      </c>
      <c r="AJ173" s="174">
        <v>2047</v>
      </c>
      <c r="AK173" s="174">
        <v>2048</v>
      </c>
      <c r="AL173" s="174">
        <v>2049</v>
      </c>
      <c r="AM173" s="174">
        <v>2050</v>
      </c>
      <c r="AN173" s="174">
        <v>2051</v>
      </c>
      <c r="AO173" s="174">
        <v>2052</v>
      </c>
      <c r="AP173" s="174">
        <v>2053</v>
      </c>
      <c r="AQ173" s="174">
        <v>2054</v>
      </c>
      <c r="AR173" s="174">
        <v>2055</v>
      </c>
      <c r="AS173" s="174">
        <v>2056</v>
      </c>
      <c r="AT173" s="174">
        <v>2057</v>
      </c>
      <c r="AU173" s="174">
        <v>2058</v>
      </c>
      <c r="AV173" s="174">
        <v>2059</v>
      </c>
      <c r="AW173" s="174">
        <v>2060</v>
      </c>
      <c r="AX173" s="174">
        <v>2061</v>
      </c>
      <c r="AY173" s="174">
        <v>2062</v>
      </c>
      <c r="AZ173" s="174">
        <v>2063</v>
      </c>
      <c r="BA173" s="174">
        <v>2064</v>
      </c>
      <c r="BB173" s="174">
        <v>2065</v>
      </c>
      <c r="BC173" s="174">
        <v>2066</v>
      </c>
      <c r="BD173" s="174">
        <v>2067</v>
      </c>
      <c r="BE173" s="174">
        <v>2068</v>
      </c>
      <c r="BF173" s="174">
        <v>2069</v>
      </c>
      <c r="BG173" s="174">
        <v>2070</v>
      </c>
      <c r="BH173" s="174">
        <v>2071</v>
      </c>
      <c r="BI173" s="174">
        <v>2072</v>
      </c>
      <c r="BJ173" s="174">
        <v>2073</v>
      </c>
      <c r="BK173" s="174">
        <v>2074</v>
      </c>
      <c r="BL173" s="174">
        <v>2075</v>
      </c>
      <c r="BM173" s="174">
        <v>2076</v>
      </c>
      <c r="BN173" s="174">
        <v>2077</v>
      </c>
      <c r="BO173" s="174">
        <v>2078</v>
      </c>
      <c r="BP173" s="174">
        <v>2079</v>
      </c>
      <c r="BQ173" s="174">
        <v>2080</v>
      </c>
      <c r="BR173" s="174">
        <v>2081</v>
      </c>
      <c r="BS173" s="174">
        <v>2082</v>
      </c>
      <c r="BT173" s="174">
        <v>2083</v>
      </c>
      <c r="BU173" s="174">
        <v>2084</v>
      </c>
      <c r="BV173" s="174">
        <v>2085</v>
      </c>
    </row>
    <row r="174" spans="1:74" x14ac:dyDescent="0.25">
      <c r="A174" s="152"/>
      <c r="B174" s="11" t="s">
        <v>441</v>
      </c>
      <c r="D174" s="14">
        <f>D138</f>
        <v>-25.000000000000057</v>
      </c>
      <c r="E174" s="14">
        <f t="shared" ref="E174:BP174" si="474">E138</f>
        <v>-60.741929004766661</v>
      </c>
      <c r="F174" s="14">
        <f t="shared" si="474"/>
        <v>-82.946765131618662</v>
      </c>
      <c r="G174" s="14">
        <f t="shared" si="474"/>
        <v>-111.25565565081251</v>
      </c>
      <c r="H174" s="14">
        <f t="shared" si="474"/>
        <v>-634.10513212499563</v>
      </c>
      <c r="I174" s="14">
        <f t="shared" si="474"/>
        <v>-355.77689711747848</v>
      </c>
      <c r="J174" s="14">
        <f t="shared" si="474"/>
        <v>-274.99999999999886</v>
      </c>
      <c r="K174" s="14">
        <f t="shared" si="474"/>
        <v>-312.49999999999864</v>
      </c>
      <c r="L174" s="14">
        <f t="shared" si="474"/>
        <v>-307.50000000000477</v>
      </c>
      <c r="M174" s="14">
        <f t="shared" si="474"/>
        <v>-309.99999999999363</v>
      </c>
      <c r="N174" s="14">
        <f t="shared" si="474"/>
        <v>-110.00000000000341</v>
      </c>
      <c r="O174" s="14">
        <f t="shared" si="474"/>
        <v>-653.22190336709366</v>
      </c>
      <c r="P174" s="14">
        <f t="shared" si="474"/>
        <v>-595.1213944178437</v>
      </c>
      <c r="Q174" s="14">
        <f t="shared" si="474"/>
        <v>-573.18967651421622</v>
      </c>
      <c r="R174" s="14">
        <f t="shared" si="474"/>
        <v>-542.40445023338259</v>
      </c>
      <c r="S174" s="14">
        <f t="shared" si="474"/>
        <v>-511.49840208005412</v>
      </c>
      <c r="T174" s="14">
        <f t="shared" si="474"/>
        <v>-480.4697197261371</v>
      </c>
      <c r="U174" s="14">
        <f t="shared" si="474"/>
        <v>-449.31656365867821</v>
      </c>
      <c r="V174" s="14">
        <f t="shared" si="474"/>
        <v>-418.03706677195498</v>
      </c>
      <c r="W174" s="14">
        <f t="shared" si="474"/>
        <v>-420.36380600334417</v>
      </c>
      <c r="X174" s="14">
        <f t="shared" si="474"/>
        <v>-304.54259720514381</v>
      </c>
      <c r="Y174" s="14">
        <f t="shared" si="474"/>
        <v>-283.37145706149556</v>
      </c>
      <c r="Z174" s="14">
        <f t="shared" si="474"/>
        <v>-254.1508099732946</v>
      </c>
      <c r="AA174" s="14">
        <f t="shared" si="474"/>
        <v>-224.7757444831575</v>
      </c>
      <c r="AB174" s="14">
        <f t="shared" si="474"/>
        <v>-195.24394431500127</v>
      </c>
      <c r="AC174" s="14">
        <f t="shared" si="474"/>
        <v>-165.55305844866598</v>
      </c>
      <c r="AD174" s="14">
        <f t="shared" si="474"/>
        <v>-146.68672544340734</v>
      </c>
      <c r="AE174" s="14">
        <f t="shared" si="474"/>
        <v>-118.22326856109237</v>
      </c>
      <c r="AF174" s="14">
        <f t="shared" si="474"/>
        <v>-89.593459204406713</v>
      </c>
      <c r="AG174" s="14">
        <f t="shared" si="474"/>
        <v>-60.794802086253867</v>
      </c>
      <c r="AH174" s="14">
        <f t="shared" si="474"/>
        <v>-31.824764490232951</v>
      </c>
      <c r="AI174" s="14">
        <f t="shared" si="474"/>
        <v>-2.6807757091384019</v>
      </c>
      <c r="AJ174" s="14">
        <f t="shared" si="474"/>
        <v>5.1159076974727213E-12</v>
      </c>
      <c r="AK174" s="14">
        <f t="shared" si="474"/>
        <v>-1.0231815394945443E-12</v>
      </c>
      <c r="AL174" s="14">
        <f t="shared" si="474"/>
        <v>0</v>
      </c>
      <c r="AM174" s="14">
        <f t="shared" si="474"/>
        <v>-1.0231815394945443E-12</v>
      </c>
      <c r="AN174" s="14">
        <f t="shared" si="474"/>
        <v>1.4779288903810084E-12</v>
      </c>
      <c r="AO174" s="14">
        <f t="shared" si="474"/>
        <v>-9.0949470177292824E-13</v>
      </c>
      <c r="AP174" s="14">
        <f t="shared" si="474"/>
        <v>347.36660262503335</v>
      </c>
      <c r="AQ174" s="14">
        <f t="shared" si="474"/>
        <v>765.70117019802615</v>
      </c>
      <c r="AR174" s="14">
        <f t="shared" si="474"/>
        <v>-1113.0677728230585</v>
      </c>
      <c r="AS174" s="14">
        <f t="shared" si="474"/>
        <v>328.34682376319358</v>
      </c>
      <c r="AT174" s="14">
        <f t="shared" si="474"/>
        <v>354.69440186924697</v>
      </c>
      <c r="AU174" s="14">
        <f t="shared" si="474"/>
        <v>381.53320324087792</v>
      </c>
      <c r="AV174" s="14">
        <f t="shared" si="474"/>
        <v>408.87190417482776</v>
      </c>
      <c r="AW174" s="14">
        <f t="shared" si="474"/>
        <v>436.71932893058175</v>
      </c>
      <c r="AX174" s="14">
        <f t="shared" si="474"/>
        <v>465.08445219256885</v>
      </c>
      <c r="AY174" s="14">
        <f t="shared" si="474"/>
        <v>631.01251673530828</v>
      </c>
      <c r="AZ174" s="14">
        <f t="shared" si="474"/>
        <v>872.94202602555322</v>
      </c>
      <c r="BA174" s="14">
        <f t="shared" si="474"/>
        <v>897.57893362595746</v>
      </c>
      <c r="BB174" s="14">
        <f t="shared" si="474"/>
        <v>922.56623479519715</v>
      </c>
      <c r="BC174" s="14">
        <f t="shared" si="474"/>
        <v>947.90905581021229</v>
      </c>
      <c r="BD174" s="14">
        <f t="shared" si="474"/>
        <v>973.61259896510978</v>
      </c>
      <c r="BE174" s="14">
        <f t="shared" si="474"/>
        <v>999.68214370549231</v>
      </c>
      <c r="BF174" s="14">
        <f t="shared" si="474"/>
        <v>1026.1230477797567</v>
      </c>
      <c r="BG174" s="14">
        <f t="shared" si="474"/>
        <v>1052.9407484076212</v>
      </c>
      <c r="BH174" s="14">
        <f t="shared" si="474"/>
        <v>1080.1407634661396</v>
      </c>
      <c r="BI174" s="14">
        <f t="shared" si="474"/>
        <v>1107.7286926934673</v>
      </c>
      <c r="BJ174" s="14">
        <f t="shared" si="474"/>
        <v>1135.7102189106438</v>
      </c>
      <c r="BK174" s="14">
        <f t="shared" si="474"/>
        <v>1164.0911092616529</v>
      </c>
      <c r="BL174" s="14">
        <f t="shared" si="474"/>
        <v>1192.877216472049</v>
      </c>
      <c r="BM174" s="14">
        <f t="shared" si="474"/>
        <v>1206.580794559412</v>
      </c>
      <c r="BN174" s="14">
        <f t="shared" si="474"/>
        <v>1233.8618766128732</v>
      </c>
      <c r="BO174" s="14">
        <f t="shared" si="474"/>
        <v>1261.550473760288</v>
      </c>
      <c r="BP174" s="14">
        <f t="shared" si="474"/>
        <v>1289.6526872190841</v>
      </c>
      <c r="BQ174" s="14">
        <f t="shared" ref="BQ174:BV174" si="475">BQ138</f>
        <v>1318.174709647089</v>
      </c>
      <c r="BR174" s="14">
        <f t="shared" si="475"/>
        <v>1317.5408484860818</v>
      </c>
      <c r="BS174" s="14">
        <f t="shared" si="475"/>
        <v>1342.4663616135265</v>
      </c>
      <c r="BT174" s="14">
        <f t="shared" si="475"/>
        <v>1367.8006834715179</v>
      </c>
      <c r="BU174" s="14">
        <f t="shared" si="475"/>
        <v>1393.5501824818339</v>
      </c>
      <c r="BV174" s="14">
        <f t="shared" si="475"/>
        <v>1639.6794401419993</v>
      </c>
    </row>
    <row r="175" spans="1:74" x14ac:dyDescent="0.25">
      <c r="A175" s="152"/>
      <c r="B175" s="11" t="s">
        <v>440</v>
      </c>
      <c r="D175" s="14">
        <f>-D134</f>
        <v>-20.856449552711741</v>
      </c>
      <c r="E175" s="14">
        <f t="shared" ref="E175:BP175" si="476">-E134</f>
        <v>-25.979499140550882</v>
      </c>
      <c r="F175" s="14">
        <f t="shared" si="476"/>
        <v>-13.471517789065047</v>
      </c>
      <c r="G175" s="14">
        <f t="shared" si="476"/>
        <v>60.307466482327669</v>
      </c>
      <c r="H175" s="14">
        <f t="shared" si="476"/>
        <v>0</v>
      </c>
      <c r="I175" s="14">
        <f t="shared" si="476"/>
        <v>-189.68416196995838</v>
      </c>
      <c r="J175" s="14">
        <f t="shared" si="476"/>
        <v>-372.47235133256606</v>
      </c>
      <c r="K175" s="14">
        <f t="shared" si="476"/>
        <v>-338.98005861258503</v>
      </c>
      <c r="L175" s="14">
        <f t="shared" si="476"/>
        <v>-492.61126832530113</v>
      </c>
      <c r="M175" s="14">
        <f t="shared" si="476"/>
        <v>-604.35131250399581</v>
      </c>
      <c r="N175" s="14">
        <f t="shared" si="476"/>
        <v>-1095.246774507503</v>
      </c>
      <c r="O175" s="14">
        <f t="shared" si="476"/>
        <v>286.33599151577164</v>
      </c>
      <c r="P175" s="14">
        <f t="shared" si="476"/>
        <v>80.495782640983634</v>
      </c>
      <c r="Q175" s="14">
        <f t="shared" si="476"/>
        <v>89.320144846417861</v>
      </c>
      <c r="R175" s="14">
        <f t="shared" si="476"/>
        <v>89.411383354542068</v>
      </c>
      <c r="S175" s="14">
        <f t="shared" si="476"/>
        <v>89.503990440266989</v>
      </c>
      <c r="T175" s="14">
        <f t="shared" si="476"/>
        <v>89.597986632252287</v>
      </c>
      <c r="U175" s="14">
        <f t="shared" si="476"/>
        <v>89.693392767139358</v>
      </c>
      <c r="V175" s="14">
        <f t="shared" si="476"/>
        <v>-86.801384912769663</v>
      </c>
      <c r="W175" s="14">
        <f t="shared" si="476"/>
        <v>15.961034258833024</v>
      </c>
      <c r="X175" s="14">
        <f t="shared" si="476"/>
        <v>-62.975351399577448</v>
      </c>
      <c r="Y175" s="14">
        <f t="shared" si="476"/>
        <v>-55.575468269650173</v>
      </c>
      <c r="Z175" s="14">
        <f t="shared" si="476"/>
        <v>-55.457741598068424</v>
      </c>
      <c r="AA175" s="14">
        <f t="shared" si="476"/>
        <v>-55.338249026373433</v>
      </c>
      <c r="AB175" s="14">
        <f t="shared" si="476"/>
        <v>-55.216964066114542</v>
      </c>
      <c r="AC175" s="14">
        <f t="shared" si="476"/>
        <v>-137.50845610475108</v>
      </c>
      <c r="AD175" s="14">
        <f t="shared" si="476"/>
        <v>-127.95027549290853</v>
      </c>
      <c r="AE175" s="14">
        <f t="shared" si="476"/>
        <v>-127.82345043274563</v>
      </c>
      <c r="AF175" s="14">
        <f t="shared" si="476"/>
        <v>-127.6947229966986</v>
      </c>
      <c r="AG175" s="14">
        <f t="shared" si="476"/>
        <v>-127.56406464911151</v>
      </c>
      <c r="AH175" s="14">
        <f t="shared" si="476"/>
        <v>-127.43144642628658</v>
      </c>
      <c r="AI175" s="14">
        <f t="shared" si="476"/>
        <v>-131.8662683511975</v>
      </c>
      <c r="AJ175" s="14">
        <f t="shared" si="476"/>
        <v>124.34718164765627</v>
      </c>
      <c r="AK175" s="14">
        <f t="shared" si="476"/>
        <v>526.5386527855012</v>
      </c>
      <c r="AL175" s="14">
        <f t="shared" si="476"/>
        <v>574.98804412651361</v>
      </c>
      <c r="AM175" s="14">
        <f t="shared" si="476"/>
        <v>627.08554011992055</v>
      </c>
      <c r="AN175" s="14">
        <f t="shared" si="476"/>
        <v>625.58345629580435</v>
      </c>
      <c r="AO175" s="14">
        <f t="shared" si="476"/>
        <v>681.6485471990851</v>
      </c>
      <c r="AP175" s="14">
        <f t="shared" si="476"/>
        <v>382.03864234747459</v>
      </c>
      <c r="AQ175" s="14">
        <f t="shared" si="476"/>
        <v>0</v>
      </c>
      <c r="AR175" s="14">
        <f t="shared" si="476"/>
        <v>-2228.4082624674811</v>
      </c>
      <c r="AS175" s="14">
        <f t="shared" si="476"/>
        <v>318.37238260366439</v>
      </c>
      <c r="AT175" s="14">
        <f t="shared" si="476"/>
        <v>324.90985868943631</v>
      </c>
      <c r="AU175" s="14">
        <f t="shared" si="476"/>
        <v>331.56939931498687</v>
      </c>
      <c r="AV175" s="14">
        <f t="shared" si="476"/>
        <v>338.35316243535499</v>
      </c>
      <c r="AW175" s="14">
        <f t="shared" si="476"/>
        <v>345.26334282948426</v>
      </c>
      <c r="AX175" s="14">
        <f t="shared" si="476"/>
        <v>352.30217271324523</v>
      </c>
      <c r="AY175" s="14">
        <f t="shared" si="476"/>
        <v>217.63794388130907</v>
      </c>
      <c r="AZ175" s="14">
        <f t="shared" si="476"/>
        <v>0</v>
      </c>
      <c r="BA175" s="14">
        <f t="shared" si="476"/>
        <v>0</v>
      </c>
      <c r="BB175" s="14">
        <f t="shared" si="476"/>
        <v>0</v>
      </c>
      <c r="BC175" s="14">
        <f t="shared" si="476"/>
        <v>0</v>
      </c>
      <c r="BD175" s="14">
        <f t="shared" si="476"/>
        <v>0</v>
      </c>
      <c r="BE175" s="14">
        <f t="shared" si="476"/>
        <v>0</v>
      </c>
      <c r="BF175" s="14">
        <f t="shared" si="476"/>
        <v>0</v>
      </c>
      <c r="BG175" s="14">
        <f t="shared" si="476"/>
        <v>0</v>
      </c>
      <c r="BH175" s="14">
        <f t="shared" si="476"/>
        <v>0</v>
      </c>
      <c r="BI175" s="14">
        <f t="shared" si="476"/>
        <v>0</v>
      </c>
      <c r="BJ175" s="14">
        <f t="shared" si="476"/>
        <v>0</v>
      </c>
      <c r="BK175" s="14">
        <f t="shared" si="476"/>
        <v>0</v>
      </c>
      <c r="BL175" s="14">
        <f t="shared" si="476"/>
        <v>0</v>
      </c>
      <c r="BM175" s="14">
        <f t="shared" si="476"/>
        <v>0</v>
      </c>
      <c r="BN175" s="14">
        <f t="shared" si="476"/>
        <v>0</v>
      </c>
      <c r="BO175" s="14">
        <f t="shared" si="476"/>
        <v>0</v>
      </c>
      <c r="BP175" s="14">
        <f t="shared" si="476"/>
        <v>0</v>
      </c>
      <c r="BQ175" s="14">
        <f t="shared" ref="BQ175:BV175" si="477">-BQ134</f>
        <v>0</v>
      </c>
      <c r="BR175" s="14">
        <f t="shared" si="477"/>
        <v>0</v>
      </c>
      <c r="BS175" s="14">
        <f t="shared" si="477"/>
        <v>0</v>
      </c>
      <c r="BT175" s="14">
        <f t="shared" si="477"/>
        <v>0</v>
      </c>
      <c r="BU175" s="14">
        <f t="shared" si="477"/>
        <v>0</v>
      </c>
      <c r="BV175" s="14">
        <f t="shared" si="477"/>
        <v>0</v>
      </c>
    </row>
    <row r="176" spans="1:74" ht="14.25" customHeight="1" x14ac:dyDescent="0.25">
      <c r="A176" s="152"/>
      <c r="B176" s="11" t="s">
        <v>432</v>
      </c>
      <c r="D176" s="11">
        <f t="shared" ref="D176" si="478">D162</f>
        <v>-25.000000000000057</v>
      </c>
      <c r="E176" s="174">
        <f>E162</f>
        <v>-82.034675121846689</v>
      </c>
      <c r="F176" s="174">
        <f t="shared" ref="F176:BQ177" si="479">F162</f>
        <v>-155.16546057589562</v>
      </c>
      <c r="G176" s="174">
        <f t="shared" si="479"/>
        <v>-247.26835406436584</v>
      </c>
      <c r="H176" s="174">
        <f t="shared" si="479"/>
        <v>-740.17291532003378</v>
      </c>
      <c r="I176" s="174">
        <f t="shared" si="479"/>
        <v>-999.84765460296865</v>
      </c>
      <c r="J176" s="174">
        <f t="shared" si="479"/>
        <v>-1188.3145372726981</v>
      </c>
      <c r="K176" s="174">
        <f t="shared" si="479"/>
        <v>-1389.4102294085594</v>
      </c>
      <c r="L176" s="174">
        <f t="shared" si="479"/>
        <v>-1575.2113196073308</v>
      </c>
      <c r="M176" s="174">
        <f t="shared" si="479"/>
        <v>-1751.0908202344297</v>
      </c>
      <c r="N176" s="174">
        <f t="shared" si="479"/>
        <v>-1809.6906841416896</v>
      </c>
      <c r="O176" s="174">
        <f t="shared" si="479"/>
        <v>-2136.4402755932633</v>
      </c>
      <c r="P176" s="174">
        <f t="shared" si="479"/>
        <v>-2415.9585908320096</v>
      </c>
      <c r="Q176" s="174">
        <f t="shared" si="479"/>
        <v>-2668.7448475194215</v>
      </c>
      <c r="R176" s="174">
        <f t="shared" si="479"/>
        <v>-2893.3546651653637</v>
      </c>
      <c r="S176" s="174">
        <f t="shared" si="479"/>
        <v>-3092.2388111038981</v>
      </c>
      <c r="T176" s="174">
        <f t="shared" si="479"/>
        <v>-3267.6560610765173</v>
      </c>
      <c r="U176" s="174">
        <f t="shared" si="479"/>
        <v>-3421.6874021435219</v>
      </c>
      <c r="V176" s="174">
        <f t="shared" si="479"/>
        <v>-3556.2492219387454</v>
      </c>
      <c r="W176" s="174">
        <f t="shared" si="479"/>
        <v>-3683.3015910972349</v>
      </c>
      <c r="X176" s="174">
        <f t="shared" si="479"/>
        <v>-3769.7298753640675</v>
      </c>
      <c r="Y176" s="174">
        <f t="shared" si="479"/>
        <v>-3845.2415914158855</v>
      </c>
      <c r="Z176" s="174">
        <f t="shared" si="479"/>
        <v>-3908.8332463065758</v>
      </c>
      <c r="AA176" s="174">
        <f t="shared" si="479"/>
        <v>-3961.6423098119521</v>
      </c>
      <c r="AB176" s="174">
        <f t="shared" si="479"/>
        <v>-4004.7135112348087</v>
      </c>
      <c r="AC176" s="174">
        <f t="shared" si="479"/>
        <v>-4039.0058427866361</v>
      </c>
      <c r="AD176" s="174">
        <f t="shared" si="479"/>
        <v>-4067.535792855133</v>
      </c>
      <c r="AE176" s="174">
        <f t="shared" si="479"/>
        <v>-4089.1263352297924</v>
      </c>
      <c r="AF176" s="174">
        <f t="shared" si="479"/>
        <v>-4104.4897334392745</v>
      </c>
      <c r="AG176" s="174">
        <f t="shared" si="479"/>
        <v>-4114.2784966594973</v>
      </c>
      <c r="AH176" s="174">
        <f t="shared" si="479"/>
        <v>-4119.0899576076472</v>
      </c>
      <c r="AI176" s="174">
        <f t="shared" si="479"/>
        <v>-4119.4705171697015</v>
      </c>
      <c r="AJ176" s="174">
        <f t="shared" si="479"/>
        <v>-4119.4705171697005</v>
      </c>
      <c r="AK176" s="174">
        <f t="shared" si="479"/>
        <v>-4119.4705171697005</v>
      </c>
      <c r="AL176" s="174">
        <f t="shared" si="479"/>
        <v>-4119.4705171697005</v>
      </c>
      <c r="AM176" s="174">
        <f t="shared" si="479"/>
        <v>-4119.4705171697005</v>
      </c>
      <c r="AN176" s="174">
        <f t="shared" si="479"/>
        <v>-4119.4705171697005</v>
      </c>
      <c r="AO176" s="174">
        <f t="shared" si="479"/>
        <v>-4119.4705171697005</v>
      </c>
      <c r="AP176" s="174">
        <f t="shared" si="479"/>
        <v>-4087.7381138408982</v>
      </c>
      <c r="AQ176" s="174">
        <f t="shared" si="479"/>
        <v>-4022.0594048374564</v>
      </c>
      <c r="AR176" s="174">
        <f t="shared" si="479"/>
        <v>-4111.7067220959088</v>
      </c>
      <c r="AS176" s="174">
        <f t="shared" si="479"/>
        <v>-4086.8754538929606</v>
      </c>
      <c r="AT176" s="174">
        <f t="shared" si="479"/>
        <v>-4061.6887806729337</v>
      </c>
      <c r="AU176" s="174">
        <f t="shared" si="479"/>
        <v>-4036.2498293409712</v>
      </c>
      <c r="AV176" s="174">
        <f t="shared" si="479"/>
        <v>-4010.6519182240754</v>
      </c>
      <c r="AW176" s="174">
        <f t="shared" si="479"/>
        <v>-3984.9793058166078</v>
      </c>
      <c r="AX176" s="174">
        <f t="shared" si="479"/>
        <v>-3959.3078874994435</v>
      </c>
      <c r="AY176" s="174">
        <f t="shared" si="479"/>
        <v>-3926.6034707325289</v>
      </c>
      <c r="AZ176" s="174">
        <f t="shared" si="479"/>
        <v>-3884.1215417061608</v>
      </c>
      <c r="BA176" s="174">
        <f t="shared" si="479"/>
        <v>-3843.1066215843452</v>
      </c>
      <c r="BB176" s="174">
        <f t="shared" si="479"/>
        <v>-3803.5228504467445</v>
      </c>
      <c r="BC176" s="174">
        <f t="shared" si="479"/>
        <v>-3765.3339920626254</v>
      </c>
      <c r="BD176" s="174">
        <f t="shared" si="479"/>
        <v>-3728.5035797360451</v>
      </c>
      <c r="BE176" s="174">
        <f t="shared" si="479"/>
        <v>-3692.9950473463728</v>
      </c>
      <c r="BF176" s="174">
        <f t="shared" si="479"/>
        <v>-3658.7718467722138</v>
      </c>
      <c r="BG176" s="174">
        <f t="shared" si="479"/>
        <v>-3625.7975528005395</v>
      </c>
      <c r="BH176" s="174">
        <f t="shared" si="479"/>
        <v>-3594.0359565424878</v>
      </c>
      <c r="BI176" s="174">
        <f t="shared" si="479"/>
        <v>-3563.451148302499</v>
      </c>
      <c r="BJ176" s="174">
        <f t="shared" si="479"/>
        <v>-3534.0075907778273</v>
      </c>
      <c r="BK176" s="174">
        <f t="shared" si="479"/>
        <v>-3505.6701834006581</v>
      </c>
      <c r="BL176" s="174">
        <f t="shared" si="479"/>
        <v>-3478.4043185747651</v>
      </c>
      <c r="BM176" s="174">
        <f t="shared" si="479"/>
        <v>-3452.5084588421155</v>
      </c>
      <c r="BN176" s="174">
        <f t="shared" si="479"/>
        <v>-3427.6433214229328</v>
      </c>
      <c r="BO176" s="174">
        <f t="shared" si="479"/>
        <v>-3403.7718416597659</v>
      </c>
      <c r="BP176" s="174">
        <f t="shared" si="479"/>
        <v>-3380.8580019978262</v>
      </c>
      <c r="BQ176" s="174">
        <f t="shared" si="479"/>
        <v>-3358.8668252186076</v>
      </c>
      <c r="BR176" s="174">
        <f t="shared" ref="BR176:BV177" si="480">BR162</f>
        <v>-3338.2277622695715</v>
      </c>
      <c r="BS176" s="174">
        <f t="shared" si="480"/>
        <v>-3318.4817368655249</v>
      </c>
      <c r="BT176" s="174">
        <f t="shared" si="480"/>
        <v>-3299.5909743767688</v>
      </c>
      <c r="BU176" s="174">
        <f t="shared" si="480"/>
        <v>-3281.5192465968735</v>
      </c>
      <c r="BV176" s="174">
        <f t="shared" si="480"/>
        <v>-3261.5534608274434</v>
      </c>
    </row>
    <row r="177" spans="1:76" x14ac:dyDescent="0.25">
      <c r="A177" s="152"/>
      <c r="B177" s="11" t="str">
        <f>B163</f>
        <v>Éves tulajdonosi pénzáramlás kum. jelenértéke r=10% (jobb tengely)</v>
      </c>
      <c r="D177" s="174">
        <f t="shared" ref="D177:BM177" si="481">D163</f>
        <v>-25.000000000000057</v>
      </c>
      <c r="E177" s="174">
        <f t="shared" si="481"/>
        <v>-79.477066371988087</v>
      </c>
      <c r="F177" s="174">
        <f t="shared" si="481"/>
        <v>-146.19609561578437</v>
      </c>
      <c r="G177" s="174">
        <f t="shared" si="481"/>
        <v>-226.45578882170486</v>
      </c>
      <c r="H177" s="174">
        <f t="shared" si="481"/>
        <v>-636.71826660623401</v>
      </c>
      <c r="I177" s="174">
        <f t="shared" si="481"/>
        <v>-843.16280896923797</v>
      </c>
      <c r="J177" s="174">
        <f t="shared" si="481"/>
        <v>-986.27726017037048</v>
      </c>
      <c r="K177" s="174">
        <f t="shared" si="481"/>
        <v>-1132.13381459468</v>
      </c>
      <c r="L177" s="174">
        <f t="shared" si="481"/>
        <v>-1260.8538590373018</v>
      </c>
      <c r="M177" s="174">
        <f t="shared" si="481"/>
        <v>-1377.2364140767459</v>
      </c>
      <c r="N177" s="174">
        <f t="shared" si="481"/>
        <v>-1414.27411421949</v>
      </c>
      <c r="O177" s="174">
        <f t="shared" si="481"/>
        <v>-1611.5332824508982</v>
      </c>
      <c r="P177" s="174">
        <f t="shared" si="481"/>
        <v>-1772.7117991384659</v>
      </c>
      <c r="Q177" s="174">
        <f t="shared" si="481"/>
        <v>-1911.9393180465081</v>
      </c>
      <c r="R177" s="174">
        <f t="shared" si="481"/>
        <v>-2030.1005746030012</v>
      </c>
      <c r="S177" s="174">
        <f t="shared" si="481"/>
        <v>-2130.0364153667783</v>
      </c>
      <c r="T177" s="174">
        <f t="shared" si="481"/>
        <v>-2214.2278954586673</v>
      </c>
      <c r="U177" s="174">
        <f t="shared" si="481"/>
        <v>-2284.8400858035161</v>
      </c>
      <c r="V177" s="174">
        <f t="shared" si="481"/>
        <v>-2343.7606882676764</v>
      </c>
      <c r="W177" s="174">
        <f t="shared" si="481"/>
        <v>-2396.8983983787598</v>
      </c>
      <c r="X177" s="174">
        <f t="shared" si="481"/>
        <v>-2431.4247508229769</v>
      </c>
      <c r="Y177" s="174">
        <f t="shared" si="481"/>
        <v>-2460.2374462354524</v>
      </c>
      <c r="Z177" s="174">
        <f t="shared" si="481"/>
        <v>-2483.4137628761032</v>
      </c>
      <c r="AA177" s="174">
        <f t="shared" si="481"/>
        <v>-2501.7972330551524</v>
      </c>
      <c r="AB177" s="174">
        <f t="shared" si="481"/>
        <v>-2516.1184774282078</v>
      </c>
      <c r="AC177" s="174">
        <f t="shared" si="481"/>
        <v>-2527.0094213984912</v>
      </c>
      <c r="AD177" s="174">
        <f t="shared" si="481"/>
        <v>-2535.663966823322</v>
      </c>
      <c r="AE177" s="174">
        <f t="shared" si="481"/>
        <v>-2541.9197479126192</v>
      </c>
      <c r="AF177" s="174">
        <f t="shared" si="481"/>
        <v>-2546.1716183108597</v>
      </c>
      <c r="AG177" s="174">
        <f t="shared" si="481"/>
        <v>-2548.759207302397</v>
      </c>
      <c r="AH177" s="174">
        <f t="shared" si="481"/>
        <v>-2549.9740475648337</v>
      </c>
      <c r="AI177" s="174">
        <f t="shared" si="481"/>
        <v>-2550.0658257764344</v>
      </c>
      <c r="AJ177" s="174">
        <f t="shared" si="481"/>
        <v>-2550.0658257764344</v>
      </c>
      <c r="AK177" s="174">
        <f t="shared" si="481"/>
        <v>-2550.0658257764344</v>
      </c>
      <c r="AL177" s="174">
        <f t="shared" si="481"/>
        <v>-2550.0658257764344</v>
      </c>
      <c r="AM177" s="174">
        <f t="shared" si="481"/>
        <v>-2550.0658257764344</v>
      </c>
      <c r="AN177" s="174">
        <f t="shared" si="481"/>
        <v>-2550.0658257764344</v>
      </c>
      <c r="AO177" s="174">
        <f t="shared" si="481"/>
        <v>-2550.0658257764344</v>
      </c>
      <c r="AP177" s="174">
        <f t="shared" si="481"/>
        <v>-2544.5151852719778</v>
      </c>
      <c r="AQ177" s="174">
        <f t="shared" si="481"/>
        <v>-2533.5418289200989</v>
      </c>
      <c r="AR177" s="174">
        <f t="shared" si="481"/>
        <v>-2547.8481152615104</v>
      </c>
      <c r="AS177" s="174">
        <f t="shared" si="481"/>
        <v>-2544.0631381569865</v>
      </c>
      <c r="AT177" s="174">
        <f t="shared" si="481"/>
        <v>-2540.3961466514411</v>
      </c>
      <c r="AU177" s="174">
        <f t="shared" si="481"/>
        <v>-2536.8585114946204</v>
      </c>
      <c r="AV177" s="174">
        <f t="shared" si="481"/>
        <v>-2533.4584004266812</v>
      </c>
      <c r="AW177" s="174">
        <f t="shared" si="481"/>
        <v>-2530.2012832588125</v>
      </c>
      <c r="AX177" s="174">
        <f t="shared" si="481"/>
        <v>-2527.0903698589996</v>
      </c>
      <c r="AY177" s="174">
        <f t="shared" si="481"/>
        <v>-2523.3049051046305</v>
      </c>
      <c r="AZ177" s="174">
        <f t="shared" si="481"/>
        <v>-2518.6082164910836</v>
      </c>
      <c r="BA177" s="174">
        <f t="shared" si="481"/>
        <v>-2514.2770572723662</v>
      </c>
      <c r="BB177" s="174">
        <f t="shared" si="481"/>
        <v>-2510.2844721279539</v>
      </c>
      <c r="BC177" s="174">
        <f t="shared" si="481"/>
        <v>-2506.6053141544658</v>
      </c>
      <c r="BD177" s="174">
        <f t="shared" si="481"/>
        <v>-2503.2161462791305</v>
      </c>
      <c r="BE177" s="174">
        <f t="shared" si="481"/>
        <v>-2500.095144879263</v>
      </c>
      <c r="BF177" s="174">
        <f t="shared" si="481"/>
        <v>-2497.2220061016797</v>
      </c>
      <c r="BG177" s="174">
        <f t="shared" si="481"/>
        <v>-2494.5778552596139</v>
      </c>
      <c r="BH177" s="174">
        <f t="shared" si="481"/>
        <v>-2492.1451595862768</v>
      </c>
      <c r="BI177" s="174">
        <f t="shared" si="481"/>
        <v>-2489.9076445413252</v>
      </c>
      <c r="BJ177" s="174">
        <f t="shared" si="481"/>
        <v>-2487.8502137970841</v>
      </c>
      <c r="BK177" s="174">
        <f t="shared" si="481"/>
        <v>-2485.9588729735669</v>
      </c>
      <c r="BL177" s="174">
        <f t="shared" si="481"/>
        <v>-2484.2206571435649</v>
      </c>
      <c r="BM177" s="174">
        <f t="shared" si="481"/>
        <v>-2482.6438103554365</v>
      </c>
      <c r="BN177" s="174">
        <f t="shared" si="479"/>
        <v>-2481.197622307564</v>
      </c>
      <c r="BO177" s="174">
        <f t="shared" si="479"/>
        <v>-2479.8714865487609</v>
      </c>
      <c r="BP177" s="174">
        <f t="shared" si="479"/>
        <v>-2478.6556330333124</v>
      </c>
      <c r="BQ177" s="174">
        <f t="shared" si="479"/>
        <v>-2477.5410649689584</v>
      </c>
      <c r="BR177" s="174">
        <f t="shared" si="480"/>
        <v>-2476.5419330316927</v>
      </c>
      <c r="BS177" s="174">
        <f t="shared" si="480"/>
        <v>-2475.6288983015888</v>
      </c>
      <c r="BT177" s="174">
        <f t="shared" si="480"/>
        <v>-2474.7945798772021</v>
      </c>
      <c r="BU177" s="174">
        <f t="shared" si="480"/>
        <v>-2474.0322257373773</v>
      </c>
      <c r="BV177" s="174">
        <f t="shared" si="480"/>
        <v>-2473.2277402125442</v>
      </c>
    </row>
    <row r="178" spans="1:76" x14ac:dyDescent="0.25">
      <c r="A178" s="152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  <c r="AA178" s="174"/>
      <c r="AB178" s="174"/>
      <c r="AC178" s="174"/>
      <c r="AD178" s="174"/>
      <c r="AE178" s="174"/>
      <c r="AF178" s="174"/>
      <c r="AG178" s="174"/>
      <c r="AH178" s="174"/>
      <c r="AI178" s="174"/>
      <c r="AJ178" s="174"/>
      <c r="AK178" s="174"/>
      <c r="AL178" s="174"/>
      <c r="AM178" s="174"/>
      <c r="AN178" s="174"/>
      <c r="AO178" s="174"/>
      <c r="AP178" s="174"/>
      <c r="AQ178" s="174"/>
      <c r="AR178" s="174"/>
      <c r="AS178" s="174"/>
      <c r="AT178" s="174"/>
      <c r="AU178" s="174"/>
      <c r="AV178" s="174"/>
      <c r="AW178" s="174"/>
      <c r="AX178" s="174"/>
      <c r="AY178" s="174"/>
      <c r="AZ178" s="174"/>
      <c r="BA178" s="174"/>
      <c r="BB178" s="174"/>
      <c r="BC178" s="174"/>
      <c r="BD178" s="174"/>
      <c r="BE178" s="174"/>
      <c r="BF178" s="174"/>
      <c r="BG178" s="174"/>
      <c r="BH178" s="174"/>
      <c r="BI178" s="174"/>
      <c r="BJ178" s="174"/>
      <c r="BK178" s="174"/>
      <c r="BL178" s="174"/>
      <c r="BM178" s="174"/>
      <c r="BN178" s="174"/>
      <c r="BO178" s="174"/>
      <c r="BP178" s="174"/>
      <c r="BQ178" s="174"/>
      <c r="BR178" s="174"/>
      <c r="BS178" s="174"/>
      <c r="BT178" s="174"/>
      <c r="BU178" s="174"/>
      <c r="BV178" s="174"/>
    </row>
    <row r="179" spans="1:76" x14ac:dyDescent="0.25">
      <c r="A179" s="152"/>
      <c r="D179" s="11"/>
      <c r="E179" s="11"/>
      <c r="F179" s="11"/>
      <c r="G179" s="11"/>
      <c r="H179" s="11"/>
    </row>
    <row r="180" spans="1:76" x14ac:dyDescent="0.25">
      <c r="A180" s="152"/>
      <c r="D180" s="11"/>
      <c r="E180" s="11"/>
      <c r="F180" s="11"/>
      <c r="G180" s="11"/>
      <c r="H180" s="11"/>
      <c r="BX180" s="11" t="s">
        <v>460</v>
      </c>
    </row>
    <row r="181" spans="1:76" x14ac:dyDescent="0.25">
      <c r="A181" s="152"/>
      <c r="B181" s="11" t="s">
        <v>442</v>
      </c>
      <c r="D181" s="11"/>
      <c r="E181" s="11"/>
      <c r="F181" s="11"/>
      <c r="G181" s="11"/>
      <c r="H181" s="11"/>
      <c r="O181" s="259">
        <f>O17/O3</f>
        <v>7.78784186706072E-2</v>
      </c>
      <c r="P181" s="259">
        <f t="shared" ref="P181:BV181" si="482">P17/P3</f>
        <v>8.3929303257378032E-2</v>
      </c>
      <c r="Q181" s="259">
        <f t="shared" si="482"/>
        <v>8.9890765904441339E-2</v>
      </c>
      <c r="R181" s="259">
        <f t="shared" si="482"/>
        <v>9.576412811829832E-2</v>
      </c>
      <c r="S181" s="259">
        <f t="shared" si="482"/>
        <v>0.10155069187579102</v>
      </c>
      <c r="T181" s="259">
        <f t="shared" si="482"/>
        <v>0.10725173991273167</v>
      </c>
      <c r="U181" s="259">
        <f t="shared" si="482"/>
        <v>0.11286853600823776</v>
      </c>
      <c r="V181" s="259">
        <f t="shared" si="482"/>
        <v>0.11840232526489583</v>
      </c>
      <c r="W181" s="259">
        <f t="shared" si="482"/>
        <v>0.18057911204352681</v>
      </c>
      <c r="X181" s="259">
        <f t="shared" si="482"/>
        <v>0.17966048999173367</v>
      </c>
      <c r="Y181" s="259">
        <f t="shared" si="482"/>
        <v>0.18454989020916174</v>
      </c>
      <c r="Z181" s="259">
        <f t="shared" si="482"/>
        <v>0.18936703328052087</v>
      </c>
      <c r="AA181" s="259">
        <f t="shared" si="482"/>
        <v>0.19411298704540494</v>
      </c>
      <c r="AB181" s="259">
        <f t="shared" si="482"/>
        <v>0.19878880356253384</v>
      </c>
      <c r="AC181" s="259">
        <f t="shared" si="482"/>
        <v>0.20339551934295533</v>
      </c>
      <c r="AD181" s="259">
        <f t="shared" si="482"/>
        <v>0.20793415557982406</v>
      </c>
      <c r="AE181" s="259">
        <f t="shared" si="482"/>
        <v>0.21240571837476885</v>
      </c>
      <c r="AF181" s="259">
        <f t="shared" si="482"/>
        <v>0.21681119896092108</v>
      </c>
      <c r="AG181" s="259">
        <f t="shared" si="482"/>
        <v>0.22115157392264773</v>
      </c>
      <c r="AH181" s="259">
        <f t="shared" si="482"/>
        <v>0.22542780541203297</v>
      </c>
      <c r="AI181" s="259">
        <f t="shared" si="482"/>
        <v>0.22964084136216692</v>
      </c>
      <c r="AJ181" s="259">
        <f t="shared" si="482"/>
        <v>0.23379161569727386</v>
      </c>
      <c r="AK181" s="259">
        <f t="shared" si="482"/>
        <v>0.23788104853974382</v>
      </c>
      <c r="AL181" s="259">
        <f t="shared" si="482"/>
        <v>0.24191004641409838</v>
      </c>
      <c r="AM181" s="259">
        <f t="shared" si="482"/>
        <v>0.24587950244794735</v>
      </c>
      <c r="AN181" s="259">
        <f t="shared" si="482"/>
        <v>0.45910260258571872</v>
      </c>
      <c r="AO181" s="259">
        <f t="shared" si="482"/>
        <v>0.45986231641013292</v>
      </c>
      <c r="AP181" s="259">
        <f t="shared" si="482"/>
        <v>0.46061080293664924</v>
      </c>
      <c r="AQ181" s="259">
        <f t="shared" si="482"/>
        <v>0.46134822808592657</v>
      </c>
      <c r="AR181" s="259">
        <f t="shared" si="482"/>
        <v>0.46207475532659381</v>
      </c>
      <c r="AS181" s="259">
        <f t="shared" si="482"/>
        <v>0.3716803303201322</v>
      </c>
      <c r="AT181" s="259">
        <f t="shared" si="482"/>
        <v>0.37373199890709186</v>
      </c>
      <c r="AU181" s="259">
        <f t="shared" si="482"/>
        <v>0.3757533472686288</v>
      </c>
      <c r="AV181" s="259">
        <f t="shared" si="482"/>
        <v>0.37774482348689159</v>
      </c>
      <c r="AW181" s="259">
        <f t="shared" si="482"/>
        <v>0.37970686902212575</v>
      </c>
      <c r="AX181" s="259">
        <f t="shared" si="482"/>
        <v>0.38163991881053383</v>
      </c>
      <c r="AY181" s="259">
        <f t="shared" si="482"/>
        <v>0.38354440136068979</v>
      </c>
      <c r="AZ181" s="259">
        <f t="shared" si="482"/>
        <v>0.38542073884852807</v>
      </c>
      <c r="BA181" s="259">
        <f t="shared" si="482"/>
        <v>0.38726934721093009</v>
      </c>
      <c r="BB181" s="259">
        <f t="shared" si="482"/>
        <v>0.38909063623792722</v>
      </c>
      <c r="BC181" s="259">
        <f t="shared" si="482"/>
        <v>0.39088500966354045</v>
      </c>
      <c r="BD181" s="259">
        <f t="shared" si="482"/>
        <v>0.39265286525527748</v>
      </c>
      <c r="BE181" s="259">
        <f t="shared" si="482"/>
        <v>0.39439459490230871</v>
      </c>
      <c r="BF181" s="259">
        <f t="shared" si="482"/>
        <v>0.39611058470233995</v>
      </c>
      <c r="BG181" s="259">
        <f t="shared" si="482"/>
        <v>0.39780121504719812</v>
      </c>
      <c r="BH181" s="259">
        <f t="shared" si="482"/>
        <v>0.39946686070715703</v>
      </c>
      <c r="BI181" s="259">
        <f t="shared" si="482"/>
        <v>0.40110789091401283</v>
      </c>
      <c r="BJ181" s="259">
        <f t="shared" si="482"/>
        <v>0.40272466944293511</v>
      </c>
      <c r="BK181" s="259">
        <f t="shared" si="482"/>
        <v>0.40431755469310454</v>
      </c>
      <c r="BL181" s="259">
        <f t="shared" si="482"/>
        <v>0.40588689976716319</v>
      </c>
      <c r="BM181" s="259">
        <f>BM17/BM3</f>
        <v>0.44286326497833212</v>
      </c>
      <c r="BN181" s="259">
        <f t="shared" si="482"/>
        <v>0.44386296901369393</v>
      </c>
      <c r="BO181" s="259">
        <f t="shared" si="482"/>
        <v>0.44484789909779332</v>
      </c>
      <c r="BP181" s="259">
        <f t="shared" si="482"/>
        <v>0.44581827356488629</v>
      </c>
      <c r="BQ181" s="259">
        <f t="shared" si="482"/>
        <v>0.44677430752261377</v>
      </c>
      <c r="BR181" s="259">
        <f t="shared" si="482"/>
        <v>0.51050990470441127</v>
      </c>
      <c r="BS181" s="259">
        <f t="shared" si="482"/>
        <v>0.51050990470441115</v>
      </c>
      <c r="BT181" s="259">
        <f t="shared" si="482"/>
        <v>0.51050990470441115</v>
      </c>
      <c r="BU181" s="259">
        <f t="shared" si="482"/>
        <v>0.51050990470441115</v>
      </c>
      <c r="BV181" s="259">
        <f t="shared" si="482"/>
        <v>0.51050990470441104</v>
      </c>
      <c r="BW181" s="268">
        <f>AVERAGE(O181:AR181)</f>
        <v>0.22312739855148883</v>
      </c>
      <c r="BX181" s="268">
        <f>AVERAGE(AS181:BV181)</f>
        <v>0.41892155980892976</v>
      </c>
    </row>
    <row r="182" spans="1:76" x14ac:dyDescent="0.25">
      <c r="A182" s="152"/>
      <c r="B182" s="11" t="s">
        <v>443</v>
      </c>
      <c r="D182" s="11"/>
      <c r="E182" s="11"/>
      <c r="F182" s="11"/>
      <c r="G182" s="11"/>
      <c r="H182" s="11"/>
      <c r="O182" s="259">
        <f t="shared" ref="O182:P182" si="483">(O17+O14)/O3</f>
        <v>0.4873216090420473</v>
      </c>
      <c r="P182" s="259">
        <f t="shared" si="483"/>
        <v>0.48732160904204719</v>
      </c>
      <c r="Q182" s="259">
        <f>(Q17+Q14)/Q3</f>
        <v>0.4873216090420473</v>
      </c>
      <c r="R182" s="259">
        <f t="shared" ref="R182:BV182" si="484">(R17+R14)/R3</f>
        <v>0.4873216090420473</v>
      </c>
      <c r="S182" s="259">
        <f t="shared" si="484"/>
        <v>0.48732160904204702</v>
      </c>
      <c r="T182" s="259">
        <f t="shared" si="484"/>
        <v>0.48732160904204719</v>
      </c>
      <c r="U182" s="259">
        <f t="shared" si="484"/>
        <v>0.48732160904204708</v>
      </c>
      <c r="V182" s="259">
        <f t="shared" si="484"/>
        <v>0.48732160904204702</v>
      </c>
      <c r="W182" s="259">
        <f t="shared" si="484"/>
        <v>0.51639126797689494</v>
      </c>
      <c r="X182" s="259">
        <f t="shared" si="484"/>
        <v>0.51050990470441115</v>
      </c>
      <c r="Y182" s="259">
        <f t="shared" si="484"/>
        <v>0.51050990470441115</v>
      </c>
      <c r="Z182" s="259">
        <f t="shared" si="484"/>
        <v>0.51050990470441127</v>
      </c>
      <c r="AA182" s="259">
        <f t="shared" si="484"/>
        <v>0.51050990470441104</v>
      </c>
      <c r="AB182" s="259">
        <f t="shared" si="484"/>
        <v>0.51050990470441104</v>
      </c>
      <c r="AC182" s="259">
        <f t="shared" si="484"/>
        <v>0.51050990470441104</v>
      </c>
      <c r="AD182" s="259">
        <f t="shared" si="484"/>
        <v>0.51050990470441104</v>
      </c>
      <c r="AE182" s="259">
        <f t="shared" si="484"/>
        <v>0.51050990470441127</v>
      </c>
      <c r="AF182" s="259">
        <f t="shared" si="484"/>
        <v>0.51050990470441127</v>
      </c>
      <c r="AG182" s="259">
        <f t="shared" si="484"/>
        <v>0.51050990470441127</v>
      </c>
      <c r="AH182" s="259">
        <f t="shared" si="484"/>
        <v>0.51050990470441104</v>
      </c>
      <c r="AI182" s="259">
        <f t="shared" si="484"/>
        <v>0.51050990470441115</v>
      </c>
      <c r="AJ182" s="259">
        <f t="shared" si="484"/>
        <v>0.51050990470441115</v>
      </c>
      <c r="AK182" s="259">
        <f t="shared" si="484"/>
        <v>0.51050990470441115</v>
      </c>
      <c r="AL182" s="259">
        <f t="shared" si="484"/>
        <v>0.51050990470441104</v>
      </c>
      <c r="AM182" s="259">
        <f t="shared" si="484"/>
        <v>0.51050990470441115</v>
      </c>
      <c r="AN182" s="259">
        <f t="shared" si="484"/>
        <v>0.51050990470441104</v>
      </c>
      <c r="AO182" s="259">
        <f t="shared" si="484"/>
        <v>0.51050990470441104</v>
      </c>
      <c r="AP182" s="259">
        <f t="shared" si="484"/>
        <v>0.51050990470441104</v>
      </c>
      <c r="AQ182" s="259">
        <f t="shared" si="484"/>
        <v>0.51050990470441104</v>
      </c>
      <c r="AR182" s="259">
        <f t="shared" si="484"/>
        <v>0.51050990470441104</v>
      </c>
      <c r="AS182" s="259">
        <f t="shared" si="484"/>
        <v>0.51050990470441115</v>
      </c>
      <c r="AT182" s="259">
        <f t="shared" si="484"/>
        <v>0.51050990470441104</v>
      </c>
      <c r="AU182" s="259">
        <f t="shared" si="484"/>
        <v>0.51050990470441127</v>
      </c>
      <c r="AV182" s="259">
        <f t="shared" si="484"/>
        <v>0.51050990470441127</v>
      </c>
      <c r="AW182" s="259">
        <f t="shared" si="484"/>
        <v>0.51050990470441115</v>
      </c>
      <c r="AX182" s="259">
        <f t="shared" si="484"/>
        <v>0.51050990470441115</v>
      </c>
      <c r="AY182" s="259">
        <f t="shared" si="484"/>
        <v>0.51050990470441127</v>
      </c>
      <c r="AZ182" s="259">
        <f t="shared" si="484"/>
        <v>0.51050990470441127</v>
      </c>
      <c r="BA182" s="259">
        <f t="shared" si="484"/>
        <v>0.51050990470441115</v>
      </c>
      <c r="BB182" s="259">
        <f t="shared" si="484"/>
        <v>0.51050990470441104</v>
      </c>
      <c r="BC182" s="259">
        <f t="shared" si="484"/>
        <v>0.51050990470441115</v>
      </c>
      <c r="BD182" s="259">
        <f t="shared" si="484"/>
        <v>0.51050990470441115</v>
      </c>
      <c r="BE182" s="259">
        <f t="shared" si="484"/>
        <v>0.51050990470441104</v>
      </c>
      <c r="BF182" s="259">
        <f t="shared" si="484"/>
        <v>0.51050990470441104</v>
      </c>
      <c r="BG182" s="259">
        <f t="shared" si="484"/>
        <v>0.51050990470441127</v>
      </c>
      <c r="BH182" s="259">
        <f t="shared" si="484"/>
        <v>0.51050990470441115</v>
      </c>
      <c r="BI182" s="259">
        <f t="shared" si="484"/>
        <v>0.51050990470441104</v>
      </c>
      <c r="BJ182" s="259">
        <f t="shared" si="484"/>
        <v>0.51050990470441115</v>
      </c>
      <c r="BK182" s="259">
        <f t="shared" si="484"/>
        <v>0.51050990470441093</v>
      </c>
      <c r="BL182" s="259">
        <f t="shared" si="484"/>
        <v>0.51050990470441104</v>
      </c>
      <c r="BM182" s="259">
        <f t="shared" si="484"/>
        <v>0.51050990470441115</v>
      </c>
      <c r="BN182" s="259">
        <f t="shared" si="484"/>
        <v>0.51050990470441104</v>
      </c>
      <c r="BO182" s="259">
        <f t="shared" si="484"/>
        <v>0.51050990470441104</v>
      </c>
      <c r="BP182" s="259">
        <f t="shared" si="484"/>
        <v>0.51050990470441115</v>
      </c>
      <c r="BQ182" s="259">
        <f t="shared" si="484"/>
        <v>0.51050990470441115</v>
      </c>
      <c r="BR182" s="259">
        <f t="shared" si="484"/>
        <v>0.51050990470441127</v>
      </c>
      <c r="BS182" s="259">
        <f t="shared" si="484"/>
        <v>0.51050990470441115</v>
      </c>
      <c r="BT182" s="259">
        <f t="shared" si="484"/>
        <v>0.51050990470441115</v>
      </c>
      <c r="BU182" s="259">
        <f t="shared" si="484"/>
        <v>0.51050990470441115</v>
      </c>
      <c r="BV182" s="259">
        <f t="shared" si="484"/>
        <v>0.51050990470441104</v>
      </c>
      <c r="BW182" s="268">
        <f t="shared" ref="BW182:BW184" si="485">AVERAGE(O182:AR182)</f>
        <v>0.50452240463686371</v>
      </c>
      <c r="BX182" s="268">
        <f>AVERAGE(AS182:BV182)</f>
        <v>0.51050990470441138</v>
      </c>
    </row>
    <row r="183" spans="1:76" x14ac:dyDescent="0.25">
      <c r="A183" s="152"/>
      <c r="B183" s="11" t="s">
        <v>456</v>
      </c>
      <c r="D183" s="11"/>
      <c r="E183" s="11"/>
      <c r="F183" s="11"/>
      <c r="G183" s="11"/>
      <c r="H183" s="11"/>
      <c r="O183" s="259">
        <f>O13/O3</f>
        <v>0.12791422636063182</v>
      </c>
      <c r="P183" s="259">
        <f t="shared" ref="P183:BV183" si="486">P13/P3</f>
        <v>0.12791422636063179</v>
      </c>
      <c r="Q183" s="259">
        <f t="shared" si="486"/>
        <v>0.12791422636063177</v>
      </c>
      <c r="R183" s="259">
        <f t="shared" si="486"/>
        <v>0.12791422636063179</v>
      </c>
      <c r="S183" s="259">
        <f t="shared" si="486"/>
        <v>0.12791422636063182</v>
      </c>
      <c r="T183" s="259">
        <f t="shared" si="486"/>
        <v>0.12791422636063179</v>
      </c>
      <c r="U183" s="259">
        <f t="shared" si="486"/>
        <v>0.12791422636063179</v>
      </c>
      <c r="V183" s="259">
        <f t="shared" si="486"/>
        <v>0.12791422636063182</v>
      </c>
      <c r="W183" s="259">
        <f t="shared" si="486"/>
        <v>0.11818162218101851</v>
      </c>
      <c r="X183" s="259">
        <f t="shared" si="486"/>
        <v>0.11818162218101851</v>
      </c>
      <c r="Y183" s="259">
        <f t="shared" si="486"/>
        <v>0.11818162218101851</v>
      </c>
      <c r="Z183" s="259">
        <f t="shared" si="486"/>
        <v>0.11818162218101848</v>
      </c>
      <c r="AA183" s="259">
        <f t="shared" si="486"/>
        <v>0.11818162218101852</v>
      </c>
      <c r="AB183" s="259">
        <f t="shared" si="486"/>
        <v>0.11818162218101851</v>
      </c>
      <c r="AC183" s="259">
        <f t="shared" si="486"/>
        <v>0.11818162218101849</v>
      </c>
      <c r="AD183" s="259">
        <f t="shared" si="486"/>
        <v>0.11818162218101849</v>
      </c>
      <c r="AE183" s="259">
        <f t="shared" si="486"/>
        <v>0.11818162218101851</v>
      </c>
      <c r="AF183" s="259">
        <f t="shared" si="486"/>
        <v>0.11818162218101849</v>
      </c>
      <c r="AG183" s="259">
        <f t="shared" si="486"/>
        <v>0.11818162218101851</v>
      </c>
      <c r="AH183" s="259">
        <f t="shared" si="486"/>
        <v>0.11818162218101851</v>
      </c>
      <c r="AI183" s="259">
        <f t="shared" si="486"/>
        <v>0.11818162218101849</v>
      </c>
      <c r="AJ183" s="259">
        <f t="shared" si="486"/>
        <v>0.11818162218101851</v>
      </c>
      <c r="AK183" s="259">
        <f t="shared" si="486"/>
        <v>0.11818162218101851</v>
      </c>
      <c r="AL183" s="259">
        <f t="shared" si="486"/>
        <v>0.11818162218101851</v>
      </c>
      <c r="AM183" s="259">
        <f t="shared" si="486"/>
        <v>0.11818162218101852</v>
      </c>
      <c r="AN183" s="259">
        <f t="shared" si="486"/>
        <v>0.11818162218101851</v>
      </c>
      <c r="AO183" s="259">
        <f t="shared" si="486"/>
        <v>0.11818162218101852</v>
      </c>
      <c r="AP183" s="259">
        <f t="shared" si="486"/>
        <v>0.11818162218101851</v>
      </c>
      <c r="AQ183" s="259">
        <f t="shared" si="486"/>
        <v>0.11818162218101851</v>
      </c>
      <c r="AR183" s="259">
        <f t="shared" si="486"/>
        <v>0.11818162218101852</v>
      </c>
      <c r="AS183" s="259">
        <f t="shared" si="486"/>
        <v>0.11818162218101851</v>
      </c>
      <c r="AT183" s="259">
        <f t="shared" si="486"/>
        <v>0.11818162218101853</v>
      </c>
      <c r="AU183" s="259">
        <f t="shared" si="486"/>
        <v>0.11818162218101852</v>
      </c>
      <c r="AV183" s="259">
        <f t="shared" si="486"/>
        <v>0.11818162218101851</v>
      </c>
      <c r="AW183" s="259">
        <f t="shared" si="486"/>
        <v>0.11818162218101851</v>
      </c>
      <c r="AX183" s="259">
        <f t="shared" si="486"/>
        <v>0.11818162218101851</v>
      </c>
      <c r="AY183" s="259">
        <f t="shared" si="486"/>
        <v>0.11818162218101851</v>
      </c>
      <c r="AZ183" s="259">
        <f t="shared" si="486"/>
        <v>0.11818162218101851</v>
      </c>
      <c r="BA183" s="259">
        <f t="shared" si="486"/>
        <v>0.11818162218101851</v>
      </c>
      <c r="BB183" s="259">
        <f t="shared" si="486"/>
        <v>0.11818162218101853</v>
      </c>
      <c r="BC183" s="259">
        <f t="shared" si="486"/>
        <v>0.11818162218101852</v>
      </c>
      <c r="BD183" s="259">
        <f t="shared" si="486"/>
        <v>0.11818162218101852</v>
      </c>
      <c r="BE183" s="259">
        <f t="shared" si="486"/>
        <v>0.11818162218101852</v>
      </c>
      <c r="BF183" s="259">
        <f t="shared" si="486"/>
        <v>0.11818162218101852</v>
      </c>
      <c r="BG183" s="259">
        <f t="shared" si="486"/>
        <v>0.11818162218101853</v>
      </c>
      <c r="BH183" s="259">
        <f t="shared" si="486"/>
        <v>0.11818162218101849</v>
      </c>
      <c r="BI183" s="259">
        <f t="shared" si="486"/>
        <v>0.11818162218101852</v>
      </c>
      <c r="BJ183" s="259">
        <f t="shared" si="486"/>
        <v>0.11818162218101853</v>
      </c>
      <c r="BK183" s="259">
        <f t="shared" si="486"/>
        <v>0.11818162218101852</v>
      </c>
      <c r="BL183" s="259">
        <f t="shared" si="486"/>
        <v>0.11818162218101852</v>
      </c>
      <c r="BM183" s="259">
        <f t="shared" si="486"/>
        <v>0.11818162218101852</v>
      </c>
      <c r="BN183" s="259">
        <f t="shared" si="486"/>
        <v>0.11818162218101852</v>
      </c>
      <c r="BO183" s="259">
        <f t="shared" si="486"/>
        <v>0.11818162218101851</v>
      </c>
      <c r="BP183" s="259">
        <f t="shared" si="486"/>
        <v>0.11818162218101851</v>
      </c>
      <c r="BQ183" s="259">
        <f t="shared" si="486"/>
        <v>0.11818162218101849</v>
      </c>
      <c r="BR183" s="259">
        <f t="shared" si="486"/>
        <v>0.11818162218101849</v>
      </c>
      <c r="BS183" s="259">
        <f t="shared" si="486"/>
        <v>0.11818162218101849</v>
      </c>
      <c r="BT183" s="259">
        <f t="shared" si="486"/>
        <v>0.11818162218101851</v>
      </c>
      <c r="BU183" s="259">
        <f t="shared" si="486"/>
        <v>0.11818162218101849</v>
      </c>
      <c r="BV183" s="259">
        <f t="shared" si="486"/>
        <v>0.11818162218101849</v>
      </c>
      <c r="BW183" s="268">
        <f t="shared" si="485"/>
        <v>0.12077698329558209</v>
      </c>
      <c r="BX183" s="268">
        <f>AVERAGE(AS183:BV183)</f>
        <v>0.11818162218101855</v>
      </c>
    </row>
    <row r="184" spans="1:76" x14ac:dyDescent="0.25">
      <c r="A184" s="152"/>
      <c r="B184" s="11" t="s">
        <v>457</v>
      </c>
      <c r="D184" s="11"/>
      <c r="E184" s="11"/>
      <c r="F184" s="11"/>
      <c r="G184" s="11"/>
      <c r="H184" s="11"/>
      <c r="O184" s="259">
        <f>O9/O3</f>
        <v>0.25190519310652126</v>
      </c>
      <c r="P184" s="259">
        <f t="shared" ref="P184:BV184" si="487">P9/P3</f>
        <v>0.25190519310652126</v>
      </c>
      <c r="Q184" s="259">
        <f t="shared" si="487"/>
        <v>0.25190519310652121</v>
      </c>
      <c r="R184" s="259">
        <f t="shared" si="487"/>
        <v>0.25190519310652121</v>
      </c>
      <c r="S184" s="259">
        <f t="shared" si="487"/>
        <v>0.25190519310652126</v>
      </c>
      <c r="T184" s="259">
        <f t="shared" si="487"/>
        <v>0.25190519310652126</v>
      </c>
      <c r="U184" s="259">
        <f t="shared" si="487"/>
        <v>0.25190519310652132</v>
      </c>
      <c r="V184" s="259">
        <f t="shared" si="487"/>
        <v>0.25190519310652132</v>
      </c>
      <c r="W184" s="259">
        <f t="shared" si="487"/>
        <v>0.23273849363102508</v>
      </c>
      <c r="X184" s="259">
        <f t="shared" si="487"/>
        <v>0.23873988472539637</v>
      </c>
      <c r="Y184" s="259">
        <f t="shared" si="487"/>
        <v>0.23873988472539634</v>
      </c>
      <c r="Z184" s="259">
        <f t="shared" si="487"/>
        <v>0.23873988472539631</v>
      </c>
      <c r="AA184" s="259">
        <f t="shared" si="487"/>
        <v>0.2387398847253964</v>
      </c>
      <c r="AB184" s="259">
        <f t="shared" si="487"/>
        <v>0.2387398847253964</v>
      </c>
      <c r="AC184" s="259">
        <f t="shared" si="487"/>
        <v>0.23873988472539637</v>
      </c>
      <c r="AD184" s="259">
        <f t="shared" si="487"/>
        <v>0.23873988472539634</v>
      </c>
      <c r="AE184" s="259">
        <f t="shared" si="487"/>
        <v>0.23873988472539637</v>
      </c>
      <c r="AF184" s="259">
        <f t="shared" si="487"/>
        <v>0.2387398847253964</v>
      </c>
      <c r="AG184" s="259">
        <f t="shared" si="487"/>
        <v>0.23873988472539637</v>
      </c>
      <c r="AH184" s="259">
        <f t="shared" si="487"/>
        <v>0.2387398847253964</v>
      </c>
      <c r="AI184" s="259">
        <f t="shared" si="487"/>
        <v>0.2387398847253964</v>
      </c>
      <c r="AJ184" s="259">
        <f t="shared" si="487"/>
        <v>0.2387398847253964</v>
      </c>
      <c r="AK184" s="259">
        <f t="shared" si="487"/>
        <v>0.2387398847253964</v>
      </c>
      <c r="AL184" s="259">
        <f t="shared" si="487"/>
        <v>0.23873988472539642</v>
      </c>
      <c r="AM184" s="259">
        <f t="shared" si="487"/>
        <v>0.2387398847253964</v>
      </c>
      <c r="AN184" s="259">
        <f t="shared" si="487"/>
        <v>0.2387398847253964</v>
      </c>
      <c r="AO184" s="259">
        <f t="shared" si="487"/>
        <v>0.2387398847253964</v>
      </c>
      <c r="AP184" s="259">
        <f t="shared" si="487"/>
        <v>0.2387398847253964</v>
      </c>
      <c r="AQ184" s="259">
        <f t="shared" si="487"/>
        <v>0.2387398847253964</v>
      </c>
      <c r="AR184" s="259">
        <f t="shared" si="487"/>
        <v>0.2387398847253964</v>
      </c>
      <c r="AS184" s="259">
        <f t="shared" si="487"/>
        <v>0.23873988472539637</v>
      </c>
      <c r="AT184" s="259">
        <f t="shared" si="487"/>
        <v>0.23873988472539642</v>
      </c>
      <c r="AU184" s="259">
        <f t="shared" si="487"/>
        <v>0.2387398847253964</v>
      </c>
      <c r="AV184" s="259">
        <f t="shared" si="487"/>
        <v>0.23873988472539634</v>
      </c>
      <c r="AW184" s="259">
        <f t="shared" si="487"/>
        <v>0.23873988472539637</v>
      </c>
      <c r="AX184" s="259">
        <f t="shared" si="487"/>
        <v>0.2387398847253964</v>
      </c>
      <c r="AY184" s="259">
        <f t="shared" si="487"/>
        <v>0.23873988472539634</v>
      </c>
      <c r="AZ184" s="259">
        <f t="shared" si="487"/>
        <v>0.23873988472539634</v>
      </c>
      <c r="BA184" s="259">
        <f t="shared" si="487"/>
        <v>0.2387398847253964</v>
      </c>
      <c r="BB184" s="259">
        <f t="shared" si="487"/>
        <v>0.2387398847253964</v>
      </c>
      <c r="BC184" s="259">
        <f t="shared" si="487"/>
        <v>0.2387398847253964</v>
      </c>
      <c r="BD184" s="259">
        <f t="shared" si="487"/>
        <v>0.2387398847253964</v>
      </c>
      <c r="BE184" s="259">
        <f t="shared" si="487"/>
        <v>0.23873988472539642</v>
      </c>
      <c r="BF184" s="259">
        <f t="shared" si="487"/>
        <v>0.2387398847253964</v>
      </c>
      <c r="BG184" s="259">
        <f t="shared" si="487"/>
        <v>0.2387398847253964</v>
      </c>
      <c r="BH184" s="259">
        <f t="shared" si="487"/>
        <v>0.23873988472539637</v>
      </c>
      <c r="BI184" s="259">
        <f t="shared" si="487"/>
        <v>0.23873988472539637</v>
      </c>
      <c r="BJ184" s="259">
        <f t="shared" si="487"/>
        <v>0.2387398847253964</v>
      </c>
      <c r="BK184" s="259">
        <f t="shared" si="487"/>
        <v>0.23873988472539642</v>
      </c>
      <c r="BL184" s="259">
        <f t="shared" si="487"/>
        <v>0.23873988472539642</v>
      </c>
      <c r="BM184" s="259">
        <f t="shared" si="487"/>
        <v>0.2387398847253964</v>
      </c>
      <c r="BN184" s="259">
        <f t="shared" si="487"/>
        <v>0.23873988472539642</v>
      </c>
      <c r="BO184" s="259">
        <f t="shared" si="487"/>
        <v>0.23873988472539637</v>
      </c>
      <c r="BP184" s="259">
        <f t="shared" si="487"/>
        <v>0.23873988472539637</v>
      </c>
      <c r="BQ184" s="259">
        <f t="shared" si="487"/>
        <v>0.23873988472539637</v>
      </c>
      <c r="BR184" s="259">
        <f t="shared" si="487"/>
        <v>0.23873988472539631</v>
      </c>
      <c r="BS184" s="259">
        <f t="shared" si="487"/>
        <v>0.23873988472539634</v>
      </c>
      <c r="BT184" s="259">
        <f t="shared" si="487"/>
        <v>0.23873988472539634</v>
      </c>
      <c r="BU184" s="259">
        <f t="shared" si="487"/>
        <v>0.23873988472539637</v>
      </c>
      <c r="BV184" s="259">
        <f t="shared" si="487"/>
        <v>0.23873988472539634</v>
      </c>
      <c r="BW184" s="268">
        <f t="shared" si="485"/>
        <v>0.24205058725721745</v>
      </c>
      <c r="BX184" s="268">
        <f>AVERAGE(AS184:BV184)</f>
        <v>0.23873988472539651</v>
      </c>
    </row>
    <row r="185" spans="1:76" x14ac:dyDescent="0.25">
      <c r="A185" s="152"/>
      <c r="B185" s="11" t="s">
        <v>461</v>
      </c>
      <c r="D185" s="11"/>
      <c r="E185" s="11"/>
      <c r="F185" s="11"/>
      <c r="G185" s="11"/>
      <c r="H185" s="11"/>
      <c r="O185" s="259">
        <f>O15/O3</f>
        <v>0.13285897149079978</v>
      </c>
      <c r="P185" s="259">
        <f t="shared" ref="P185:BV185" si="488">P15/P3</f>
        <v>0.13285897149079975</v>
      </c>
      <c r="Q185" s="259">
        <f t="shared" si="488"/>
        <v>0.13285897149079975</v>
      </c>
      <c r="R185" s="259">
        <f t="shared" si="488"/>
        <v>0.13285897149079975</v>
      </c>
      <c r="S185" s="259">
        <f t="shared" si="488"/>
        <v>0.13285897149079978</v>
      </c>
      <c r="T185" s="259">
        <f t="shared" si="488"/>
        <v>0.13285897149079978</v>
      </c>
      <c r="U185" s="259">
        <f t="shared" si="488"/>
        <v>0.13285897149079981</v>
      </c>
      <c r="V185" s="259">
        <f t="shared" si="488"/>
        <v>0.13285897149079978</v>
      </c>
      <c r="W185" s="259">
        <f t="shared" si="488"/>
        <v>0.1326886162110614</v>
      </c>
      <c r="X185" s="259">
        <f t="shared" si="488"/>
        <v>0.13256858838917399</v>
      </c>
      <c r="Y185" s="259">
        <f t="shared" si="488"/>
        <v>0.13256858838917399</v>
      </c>
      <c r="Z185" s="259">
        <f t="shared" si="488"/>
        <v>0.13256858838917396</v>
      </c>
      <c r="AA185" s="259">
        <f t="shared" si="488"/>
        <v>0.13256858838917401</v>
      </c>
      <c r="AB185" s="259">
        <f t="shared" si="488"/>
        <v>0.13256858838917399</v>
      </c>
      <c r="AC185" s="259">
        <f t="shared" si="488"/>
        <v>0.13256858838917399</v>
      </c>
      <c r="AD185" s="259">
        <f t="shared" si="488"/>
        <v>0.13256858838917399</v>
      </c>
      <c r="AE185" s="259">
        <f t="shared" si="488"/>
        <v>0.13256858838917396</v>
      </c>
      <c r="AF185" s="259">
        <f t="shared" si="488"/>
        <v>0.13256858838917401</v>
      </c>
      <c r="AG185" s="259">
        <f t="shared" si="488"/>
        <v>0.13256858838917396</v>
      </c>
      <c r="AH185" s="259">
        <f t="shared" si="488"/>
        <v>0.13256858838917401</v>
      </c>
      <c r="AI185" s="259">
        <f t="shared" si="488"/>
        <v>0.13256858838917399</v>
      </c>
      <c r="AJ185" s="259">
        <f t="shared" si="488"/>
        <v>0.13256858838917399</v>
      </c>
      <c r="AK185" s="259">
        <f t="shared" si="488"/>
        <v>0.13256858838917399</v>
      </c>
      <c r="AL185" s="259">
        <f t="shared" si="488"/>
        <v>0.13256858838917399</v>
      </c>
      <c r="AM185" s="259">
        <f t="shared" si="488"/>
        <v>0.13256858838917399</v>
      </c>
      <c r="AN185" s="259">
        <f t="shared" si="488"/>
        <v>0.13256858838917399</v>
      </c>
      <c r="AO185" s="259">
        <f t="shared" si="488"/>
        <v>0.13256858838917399</v>
      </c>
      <c r="AP185" s="259">
        <f t="shared" si="488"/>
        <v>0.13256858838917399</v>
      </c>
      <c r="AQ185" s="259">
        <f t="shared" si="488"/>
        <v>0.13256858838917399</v>
      </c>
      <c r="AR185" s="259">
        <f t="shared" si="488"/>
        <v>0.13256858838917399</v>
      </c>
      <c r="AS185" s="259">
        <f t="shared" si="488"/>
        <v>0.13256858838917399</v>
      </c>
      <c r="AT185" s="259">
        <f t="shared" si="488"/>
        <v>0.13256858838917401</v>
      </c>
      <c r="AU185" s="259">
        <f t="shared" si="488"/>
        <v>0.13256858838917399</v>
      </c>
      <c r="AV185" s="259">
        <f t="shared" si="488"/>
        <v>0.13256858838917396</v>
      </c>
      <c r="AW185" s="259">
        <f t="shared" si="488"/>
        <v>0.13256858838917401</v>
      </c>
      <c r="AX185" s="259">
        <f t="shared" si="488"/>
        <v>0.13256858838917399</v>
      </c>
      <c r="AY185" s="259">
        <f t="shared" si="488"/>
        <v>0.13256858838917399</v>
      </c>
      <c r="AZ185" s="259">
        <f t="shared" si="488"/>
        <v>0.13256858838917396</v>
      </c>
      <c r="BA185" s="259">
        <f t="shared" si="488"/>
        <v>0.13256858838917399</v>
      </c>
      <c r="BB185" s="259">
        <f t="shared" si="488"/>
        <v>0.13256858838917401</v>
      </c>
      <c r="BC185" s="259">
        <f t="shared" si="488"/>
        <v>0.13256858838917399</v>
      </c>
      <c r="BD185" s="259">
        <f t="shared" si="488"/>
        <v>0.13256858838917399</v>
      </c>
      <c r="BE185" s="259">
        <f t="shared" si="488"/>
        <v>0.13256858838917401</v>
      </c>
      <c r="BF185" s="259">
        <f t="shared" si="488"/>
        <v>0.13256858838917399</v>
      </c>
      <c r="BG185" s="259">
        <f t="shared" si="488"/>
        <v>0.13256858838917399</v>
      </c>
      <c r="BH185" s="259">
        <f t="shared" si="488"/>
        <v>0.13256858838917399</v>
      </c>
      <c r="BI185" s="259">
        <f t="shared" si="488"/>
        <v>0.13256858838917399</v>
      </c>
      <c r="BJ185" s="259">
        <f t="shared" si="488"/>
        <v>0.13256858838917399</v>
      </c>
      <c r="BK185" s="259">
        <f t="shared" si="488"/>
        <v>0.13256858838917401</v>
      </c>
      <c r="BL185" s="259">
        <f t="shared" si="488"/>
        <v>0.13256858838917401</v>
      </c>
      <c r="BM185" s="259">
        <f t="shared" si="488"/>
        <v>0.13256858838917396</v>
      </c>
      <c r="BN185" s="259">
        <f t="shared" si="488"/>
        <v>0.13256858838917401</v>
      </c>
      <c r="BO185" s="259">
        <f t="shared" si="488"/>
        <v>0.13256858838917399</v>
      </c>
      <c r="BP185" s="259">
        <f t="shared" si="488"/>
        <v>0.13256858838917399</v>
      </c>
      <c r="BQ185" s="259">
        <f t="shared" si="488"/>
        <v>0.13256858838917399</v>
      </c>
      <c r="BR185" s="259">
        <f t="shared" si="488"/>
        <v>0.13256858838917396</v>
      </c>
      <c r="BS185" s="259">
        <f t="shared" si="488"/>
        <v>0.13256858838917399</v>
      </c>
      <c r="BT185" s="259">
        <f t="shared" si="488"/>
        <v>0.13256858838917399</v>
      </c>
      <c r="BU185" s="259">
        <f t="shared" si="488"/>
        <v>0.13256858838917399</v>
      </c>
      <c r="BV185" s="259">
        <f t="shared" si="488"/>
        <v>0.13256858838917399</v>
      </c>
      <c r="BW185" s="268">
        <f t="shared" ref="BW185" si="489">AVERAGE(O185:AR185)</f>
        <v>0.13265002481033708</v>
      </c>
      <c r="BX185" s="268">
        <f>AVERAGE(AS185:BV185)</f>
        <v>0.13256858838917393</v>
      </c>
    </row>
    <row r="186" spans="1:76" x14ac:dyDescent="0.25">
      <c r="A186" s="152"/>
      <c r="D186" s="11"/>
      <c r="E186" s="11"/>
      <c r="F186" s="11"/>
      <c r="G186" s="11"/>
      <c r="H186" s="11"/>
    </row>
    <row r="187" spans="1:76" x14ac:dyDescent="0.25">
      <c r="A187" s="152"/>
      <c r="D187" s="11"/>
      <c r="E187" s="11"/>
      <c r="F187" s="11"/>
      <c r="G187" s="11"/>
      <c r="H187" s="11"/>
    </row>
    <row r="188" spans="1:76" x14ac:dyDescent="0.25">
      <c r="A188" s="152"/>
      <c r="B188" s="11" t="s">
        <v>474</v>
      </c>
      <c r="D188" s="11"/>
      <c r="E188" s="11"/>
      <c r="F188" s="11"/>
      <c r="G188" s="11"/>
      <c r="H188" s="11"/>
      <c r="O188" s="307" t="str">
        <f>IF(O83&gt;0,O30/O83,"")</f>
        <v/>
      </c>
      <c r="P188" s="307" t="str">
        <f t="shared" ref="P188:BV188" si="490">IF(P83&gt;0,P30/P83,"")</f>
        <v/>
      </c>
      <c r="Q188" s="307" t="str">
        <f t="shared" si="490"/>
        <v/>
      </c>
      <c r="R188" s="307" t="str">
        <f t="shared" si="490"/>
        <v/>
      </c>
      <c r="S188" s="307" t="str">
        <f t="shared" si="490"/>
        <v/>
      </c>
      <c r="T188" s="307" t="str">
        <f t="shared" si="490"/>
        <v/>
      </c>
      <c r="U188" s="307" t="str">
        <f t="shared" si="490"/>
        <v/>
      </c>
      <c r="V188" s="307" t="str">
        <f t="shared" si="490"/>
        <v/>
      </c>
      <c r="W188" s="307" t="str">
        <f t="shared" si="490"/>
        <v/>
      </c>
      <c r="X188" s="307" t="str">
        <f t="shared" si="490"/>
        <v/>
      </c>
      <c r="Y188" s="307" t="str">
        <f t="shared" si="490"/>
        <v/>
      </c>
      <c r="Z188" s="307" t="str">
        <f t="shared" si="490"/>
        <v/>
      </c>
      <c r="AA188" s="307" t="str">
        <f t="shared" si="490"/>
        <v/>
      </c>
      <c r="AB188" s="307" t="str">
        <f t="shared" si="490"/>
        <v/>
      </c>
      <c r="AC188" s="307" t="str">
        <f t="shared" si="490"/>
        <v/>
      </c>
      <c r="AD188" s="307" t="str">
        <f t="shared" si="490"/>
        <v/>
      </c>
      <c r="AE188" s="307" t="str">
        <f t="shared" si="490"/>
        <v/>
      </c>
      <c r="AF188" s="307" t="str">
        <f t="shared" si="490"/>
        <v/>
      </c>
      <c r="AG188" s="307" t="str">
        <f t="shared" si="490"/>
        <v/>
      </c>
      <c r="AH188" s="307" t="str">
        <f t="shared" si="490"/>
        <v/>
      </c>
      <c r="AI188" s="307">
        <f t="shared" si="490"/>
        <v>1</v>
      </c>
      <c r="AJ188" s="307">
        <f t="shared" si="490"/>
        <v>0.75143708532209474</v>
      </c>
      <c r="AK188" s="307">
        <f t="shared" si="490"/>
        <v>0.55738013660133523</v>
      </c>
      <c r="AL188" s="307">
        <f t="shared" si="490"/>
        <v>0.44417120068158467</v>
      </c>
      <c r="AM188" s="307">
        <f t="shared" si="490"/>
        <v>0.37053248062262084</v>
      </c>
      <c r="AN188" s="307">
        <f t="shared" si="490"/>
        <v>0.48791210075416541</v>
      </c>
      <c r="AO188" s="307">
        <f t="shared" si="490"/>
        <v>0.34981625228553481</v>
      </c>
      <c r="AP188" s="307">
        <f t="shared" si="490"/>
        <v>0.27408707269479038</v>
      </c>
      <c r="AQ188" s="307">
        <f t="shared" si="490"/>
        <v>0.22444977230906413</v>
      </c>
      <c r="AR188" s="307">
        <f t="shared" si="490"/>
        <v>0.14294702555176481</v>
      </c>
      <c r="AS188" s="307">
        <f t="shared" si="490"/>
        <v>0.11241452816654457</v>
      </c>
      <c r="AT188" s="307">
        <f t="shared" si="490"/>
        <v>0.11855566034041021</v>
      </c>
      <c r="AU188" s="307">
        <f t="shared" si="490"/>
        <v>0.12435475403666342</v>
      </c>
      <c r="AV188" s="307">
        <f t="shared" si="490"/>
        <v>0.1298056543208449</v>
      </c>
      <c r="AW188" s="307">
        <f t="shared" si="490"/>
        <v>0.1349056136583843</v>
      </c>
      <c r="AX188" s="307">
        <f t="shared" si="490"/>
        <v>0.1396550104192183</v>
      </c>
      <c r="AY188" s="307">
        <f t="shared" si="490"/>
        <v>0.14296969214971694</v>
      </c>
      <c r="AZ188" s="307">
        <f t="shared" si="490"/>
        <v>0.1443590209946766</v>
      </c>
      <c r="BA188" s="307">
        <f t="shared" si="490"/>
        <v>0.14558826130154501</v>
      </c>
      <c r="BB188" s="307">
        <f t="shared" si="490"/>
        <v>0.14666597911524157</v>
      </c>
      <c r="BC188" s="307">
        <f t="shared" si="490"/>
        <v>0.14760064331299549</v>
      </c>
      <c r="BD188" s="307">
        <f t="shared" si="490"/>
        <v>0.14840057287893896</v>
      </c>
      <c r="BE188" s="307">
        <f t="shared" si="490"/>
        <v>0.14907389311178698</v>
      </c>
      <c r="BF188" s="307">
        <f t="shared" si="490"/>
        <v>0.14962850000150851</v>
      </c>
      <c r="BG188" s="307">
        <f t="shared" si="490"/>
        <v>0.15007203198860519</v>
      </c>
      <c r="BH188" s="307">
        <f t="shared" si="490"/>
        <v>0.15041184832113896</v>
      </c>
      <c r="BI188" s="307">
        <f t="shared" si="490"/>
        <v>0.15065501324467778</v>
      </c>
      <c r="BJ188" s="307">
        <f t="shared" si="490"/>
        <v>0.15080828529417292</v>
      </c>
      <c r="BK188" s="307">
        <f t="shared" si="490"/>
        <v>0.15087811100038639</v>
      </c>
      <c r="BL188" s="307">
        <f t="shared" si="490"/>
        <v>0.15087062237347723</v>
      </c>
      <c r="BM188" s="307">
        <f t="shared" si="490"/>
        <v>0.16067824195681113</v>
      </c>
      <c r="BN188" s="307">
        <f t="shared" si="490"/>
        <v>0.15958661316268963</v>
      </c>
      <c r="BO188" s="307">
        <f t="shared" si="490"/>
        <v>0.15849509166261039</v>
      </c>
      <c r="BP188" s="307">
        <f t="shared" si="490"/>
        <v>0.15740522371166016</v>
      </c>
      <c r="BQ188" s="307">
        <f t="shared" si="490"/>
        <v>0.15631839653014998</v>
      </c>
      <c r="BR188" s="307">
        <f t="shared" si="490"/>
        <v>0.17125436784554393</v>
      </c>
      <c r="BS188" s="307">
        <f t="shared" si="490"/>
        <v>0.1686076390362381</v>
      </c>
      <c r="BT188" s="307">
        <f t="shared" si="490"/>
        <v>0.16608104503663107</v>
      </c>
      <c r="BU188" s="307">
        <f t="shared" si="490"/>
        <v>0.16366666632083585</v>
      </c>
      <c r="BV188" s="307">
        <f t="shared" si="490"/>
        <v>0.16214590388879674</v>
      </c>
      <c r="BW188" s="268"/>
      <c r="BX188" s="268">
        <f>AVERAGE(AS188:BV188)</f>
        <v>0.14873042950609669</v>
      </c>
    </row>
    <row r="189" spans="1:76" x14ac:dyDescent="0.25">
      <c r="A189" s="152"/>
      <c r="B189" s="11" t="s">
        <v>475</v>
      </c>
      <c r="D189" s="1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259">
        <f>O17/(O83+O93+O96)</f>
        <v>6.5050872493860297E-3</v>
      </c>
      <c r="P189" s="259">
        <f t="shared" ref="P189:BV189" si="491">P17/(P83+P93+P96)</f>
        <v>7.3664295999377018E-3</v>
      </c>
      <c r="Q189" s="259">
        <f t="shared" si="491"/>
        <v>8.3005048692489092E-3</v>
      </c>
      <c r="R189" s="259">
        <f t="shared" si="491"/>
        <v>9.315730159203478E-3</v>
      </c>
      <c r="S189" s="259">
        <f>S17/(S83+S93+S96)</f>
        <v>1.0421850031762431E-2</v>
      </c>
      <c r="T189" s="259">
        <f t="shared" si="491"/>
        <v>1.1630208457930271E-2</v>
      </c>
      <c r="U189" s="259">
        <f t="shared" si="491"/>
        <v>1.2954090468274938E-2</v>
      </c>
      <c r="V189" s="259">
        <f t="shared" si="491"/>
        <v>1.4409155277100761E-2</v>
      </c>
      <c r="W189" s="259">
        <f t="shared" si="491"/>
        <v>2.5227552728738861E-2</v>
      </c>
      <c r="X189" s="259">
        <f t="shared" si="491"/>
        <v>2.6724049905706346E-2</v>
      </c>
      <c r="Y189" s="259">
        <f t="shared" si="491"/>
        <v>2.929642766417857E-2</v>
      </c>
      <c r="Z189" s="259">
        <f t="shared" si="491"/>
        <v>3.2166597074665258E-2</v>
      </c>
      <c r="AA189" s="259">
        <f t="shared" si="491"/>
        <v>3.5386033875371835E-2</v>
      </c>
      <c r="AB189" s="259">
        <f t="shared" si="491"/>
        <v>3.9018728901320972E-2</v>
      </c>
      <c r="AC189" s="259">
        <f t="shared" si="491"/>
        <v>4.314523603707867E-2</v>
      </c>
      <c r="AD189" s="259">
        <f t="shared" si="491"/>
        <v>4.7868399951632737E-2</v>
      </c>
      <c r="AE189" s="259">
        <f t="shared" si="491"/>
        <v>5.3321637275945563E-2</v>
      </c>
      <c r="AF189" s="259">
        <f t="shared" si="491"/>
        <v>5.9681205872748652E-2</v>
      </c>
      <c r="AG189" s="259">
        <f t="shared" si="491"/>
        <v>6.7184898448285721E-2</v>
      </c>
      <c r="AH189" s="259">
        <f t="shared" si="491"/>
        <v>7.6161460247175447E-2</v>
      </c>
      <c r="AI189" s="259">
        <f t="shared" si="491"/>
        <v>8.707866715429069E-2</v>
      </c>
      <c r="AJ189" s="259">
        <f t="shared" si="491"/>
        <v>0.10062550633635793</v>
      </c>
      <c r="AK189" s="259">
        <f t="shared" si="491"/>
        <v>0.11786046401326147</v>
      </c>
      <c r="AL189" s="259">
        <f t="shared" si="491"/>
        <v>0.14049756610739186</v>
      </c>
      <c r="AM189" s="259">
        <f t="shared" si="491"/>
        <v>0.17150681488392314</v>
      </c>
      <c r="AN189" s="259">
        <f t="shared" si="491"/>
        <v>0.33684288071018365</v>
      </c>
      <c r="AO189" s="259">
        <f t="shared" si="491"/>
        <v>0.35535931684098548</v>
      </c>
      <c r="AP189" s="259">
        <f t="shared" si="491"/>
        <v>0.32043699281237514</v>
      </c>
      <c r="AQ189" s="259">
        <f t="shared" si="491"/>
        <v>0.25264654107178008</v>
      </c>
      <c r="AR189" s="259">
        <f t="shared" si="491"/>
        <v>0.13551345657673489</v>
      </c>
      <c r="AS189" s="259">
        <f t="shared" si="491"/>
        <v>0.11533928774227484</v>
      </c>
      <c r="AT189" s="259">
        <f t="shared" si="491"/>
        <v>0.1229380134759602</v>
      </c>
      <c r="AU189" s="259">
        <f t="shared" si="491"/>
        <v>0.13127993018915315</v>
      </c>
      <c r="AV189" s="259">
        <f t="shared" si="491"/>
        <v>0.14047388922083404</v>
      </c>
      <c r="AW189" s="259">
        <f t="shared" si="491"/>
        <v>0.15065096273096998</v>
      </c>
      <c r="AX189" s="259">
        <f t="shared" si="491"/>
        <v>0.16197041602411955</v>
      </c>
      <c r="AY189" s="259">
        <f t="shared" si="491"/>
        <v>0.16888706947303311</v>
      </c>
      <c r="AZ189" s="259">
        <f t="shared" si="491"/>
        <v>0.16728555352549188</v>
      </c>
      <c r="BA189" s="259">
        <f t="shared" si="491"/>
        <v>0.16564149011440396</v>
      </c>
      <c r="BB189" s="259">
        <f t="shared" si="491"/>
        <v>0.16396192340649288</v>
      </c>
      <c r="BC189" s="259">
        <f t="shared" si="491"/>
        <v>0.16225340332851351</v>
      </c>
      <c r="BD189" s="259">
        <f t="shared" si="491"/>
        <v>0.16052199342155771</v>
      </c>
      <c r="BE189" s="259">
        <f t="shared" si="491"/>
        <v>0.15877328298757781</v>
      </c>
      <c r="BF189" s="259">
        <f t="shared" si="491"/>
        <v>0.15701240266022518</v>
      </c>
      <c r="BG189" s="259">
        <f t="shared" si="491"/>
        <v>0.15524404262161692</v>
      </c>
      <c r="BH189" s="259">
        <f t="shared" si="491"/>
        <v>0.15347247277730128</v>
      </c>
      <c r="BI189" s="259">
        <f t="shared" si="491"/>
        <v>0.15170156429051204</v>
      </c>
      <c r="BJ189" s="259">
        <f t="shared" si="491"/>
        <v>0.14993481196161501</v>
      </c>
      <c r="BK189" s="259">
        <f t="shared" si="491"/>
        <v>0.14817535701791362</v>
      </c>
      <c r="BL189" s="259">
        <f t="shared" si="491"/>
        <v>0.14642600995175528</v>
      </c>
      <c r="BM189" s="259">
        <f t="shared" si="491"/>
        <v>0.15695074725211167</v>
      </c>
      <c r="BN189" s="259">
        <f t="shared" si="491"/>
        <v>0.1545685508856722</v>
      </c>
      <c r="BO189" s="259">
        <f t="shared" si="491"/>
        <v>0.1522510090921077</v>
      </c>
      <c r="BP189" s="259">
        <f t="shared" si="491"/>
        <v>0.14999634228298442</v>
      </c>
      <c r="BQ189" s="259">
        <f t="shared" si="491"/>
        <v>0.14780278541090239</v>
      </c>
      <c r="BR189" s="259">
        <f t="shared" si="491"/>
        <v>0.16554991686264858</v>
      </c>
      <c r="BS189" s="259">
        <f t="shared" si="491"/>
        <v>0.16236683054874237</v>
      </c>
      <c r="BT189" s="259">
        <f t="shared" si="491"/>
        <v>0.15932822426891885</v>
      </c>
      <c r="BU189" s="259">
        <f t="shared" si="491"/>
        <v>0.15642457361161943</v>
      </c>
      <c r="BV189" s="259">
        <f t="shared" si="491"/>
        <v>0.15362213062842248</v>
      </c>
      <c r="BW189" s="268">
        <f t="shared" ref="BW189" si="492">AVERAGE(O189:AR189)</f>
        <v>8.7815116353432601E-2</v>
      </c>
      <c r="BX189" s="268">
        <f>AVERAGE(AS189:BV189)</f>
        <v>0.153026832925515</v>
      </c>
    </row>
    <row r="190" spans="1:76" x14ac:dyDescent="0.25">
      <c r="A190" s="152"/>
      <c r="B190" s="11" t="s">
        <v>476</v>
      </c>
      <c r="D190" s="11"/>
      <c r="E190" s="11"/>
      <c r="F190" s="11"/>
      <c r="G190" s="11"/>
      <c r="H190" s="11"/>
      <c r="O190" s="259">
        <f>O30/O80</f>
        <v>-4.8589856592969063E-2</v>
      </c>
      <c r="P190" s="259">
        <f>P30/P80</f>
        <v>-4.8441218273959544E-2</v>
      </c>
      <c r="Q190" s="259">
        <f t="shared" ref="Q190:BV190" si="493">Q30/Q80</f>
        <v>-4.7506183351732553E-2</v>
      </c>
      <c r="R190" s="259">
        <f t="shared" si="493"/>
        <v>-4.6489448116212605E-2</v>
      </c>
      <c r="S190" s="259">
        <f t="shared" si="493"/>
        <v>-4.5381240362844473E-2</v>
      </c>
      <c r="T190" s="259">
        <f t="shared" si="493"/>
        <v>-4.417019250954473E-2</v>
      </c>
      <c r="U190" s="259">
        <f t="shared" si="493"/>
        <v>-4.2843002752140695E-2</v>
      </c>
      <c r="V190" s="259">
        <f t="shared" si="493"/>
        <v>-4.4994874311296111E-2</v>
      </c>
      <c r="W190" s="259">
        <f t="shared" si="493"/>
        <v>-3.4053964902324277E-2</v>
      </c>
      <c r="X190" s="259">
        <f t="shared" si="493"/>
        <v>-3.3227122072938806E-2</v>
      </c>
      <c r="Y190" s="259">
        <f t="shared" si="493"/>
        <v>-3.1323508942821189E-2</v>
      </c>
      <c r="Z190" s="259">
        <f t="shared" si="493"/>
        <v>-2.9194656369547912E-2</v>
      </c>
      <c r="AA190" s="259">
        <f t="shared" si="493"/>
        <v>-2.6801833007634203E-2</v>
      </c>
      <c r="AB190" s="259">
        <f t="shared" si="493"/>
        <v>-2.4096966931801859E-2</v>
      </c>
      <c r="AC190" s="259">
        <f t="shared" si="493"/>
        <v>-2.2721354830706832E-2</v>
      </c>
      <c r="AD190" s="259">
        <f t="shared" si="493"/>
        <v>-1.9568345584827836E-2</v>
      </c>
      <c r="AE190" s="259">
        <f t="shared" si="493"/>
        <v>-1.5921312245290427E-2</v>
      </c>
      <c r="AF190" s="259">
        <f t="shared" si="493"/>
        <v>-1.1662095109623077E-2</v>
      </c>
      <c r="AG190" s="259">
        <f t="shared" si="493"/>
        <v>-6.6317665954454003E-3</v>
      </c>
      <c r="AH190" s="259">
        <f t="shared" si="493"/>
        <v>-6.1139326638570658E-4</v>
      </c>
      <c r="AI190" s="259">
        <f t="shared" si="493"/>
        <v>5.558419669799957E-3</v>
      </c>
      <c r="AJ190" s="259">
        <f t="shared" si="493"/>
        <v>1.8759978581264707E-2</v>
      </c>
      <c r="AK190" s="259">
        <f t="shared" si="493"/>
        <v>3.5579780461117441E-2</v>
      </c>
      <c r="AL190" s="259">
        <f t="shared" si="493"/>
        <v>5.8748629145802859E-2</v>
      </c>
      <c r="AM190" s="259">
        <f t="shared" si="493"/>
        <v>9.1777578930825846E-2</v>
      </c>
      <c r="AN190" s="259">
        <f t="shared" si="493"/>
        <v>0.24428252868389724</v>
      </c>
      <c r="AO190" s="259">
        <f t="shared" si="493"/>
        <v>0.27916675301425758</v>
      </c>
      <c r="AP190" s="259">
        <f t="shared" si="493"/>
        <v>0.2679235956928504</v>
      </c>
      <c r="AQ190" s="259">
        <f t="shared" si="493"/>
        <v>0.22045754053622621</v>
      </c>
      <c r="AR190" s="259">
        <f t="shared" si="493"/>
        <v>8.7155671653979153E-2</v>
      </c>
      <c r="AS190" s="259">
        <f t="shared" si="493"/>
        <v>7.3054619390892736E-2</v>
      </c>
      <c r="AT190" s="259">
        <f t="shared" si="493"/>
        <v>8.2367644496554163E-2</v>
      </c>
      <c r="AU190" s="259">
        <f t="shared" si="493"/>
        <v>9.2650554264685422E-2</v>
      </c>
      <c r="AV190" s="259">
        <f t="shared" si="493"/>
        <v>0.10404452624705857</v>
      </c>
      <c r="AW190" s="259">
        <f t="shared" si="493"/>
        <v>0.11671908583077768</v>
      </c>
      <c r="AX190" s="259">
        <f t="shared" si="493"/>
        <v>0.13087958635598881</v>
      </c>
      <c r="AY190" s="259">
        <f t="shared" si="493"/>
        <v>0.1409178076115406</v>
      </c>
      <c r="AZ190" s="259">
        <f t="shared" si="493"/>
        <v>0.14231641481463281</v>
      </c>
      <c r="BA190" s="259">
        <f t="shared" si="493"/>
        <v>0.14355782594706146</v>
      </c>
      <c r="BB190" s="259">
        <f t="shared" si="493"/>
        <v>0.14465031622023877</v>
      </c>
      <c r="BC190" s="259">
        <f t="shared" si="493"/>
        <v>0.14560207656609686</v>
      </c>
      <c r="BD190" s="259">
        <f t="shared" si="493"/>
        <v>0.14642116218657542</v>
      </c>
      <c r="BE190" s="259">
        <f t="shared" si="493"/>
        <v>0.1471154496304361</v>
      </c>
      <c r="BF190" s="259">
        <f t="shared" si="493"/>
        <v>0.14769260168778611</v>
      </c>
      <c r="BG190" s="259">
        <f t="shared" si="493"/>
        <v>0.14816003936825334</v>
      </c>
      <c r="BH190" s="259">
        <f t="shared" si="493"/>
        <v>0.14852492022703892</v>
      </c>
      <c r="BI190" s="259">
        <f t="shared" si="493"/>
        <v>0.14879412231913705</v>
      </c>
      <c r="BJ190" s="259">
        <f t="shared" si="493"/>
        <v>0.14897423309148269</v>
      </c>
      <c r="BK190" s="259">
        <f t="shared" si="493"/>
        <v>0.14907154256185609</v>
      </c>
      <c r="BL190" s="259">
        <f t="shared" si="493"/>
        <v>0.1490920401788508</v>
      </c>
      <c r="BM190" s="259">
        <f t="shared" si="493"/>
        <v>0.15881702468251754</v>
      </c>
      <c r="BN190" s="259">
        <f t="shared" si="493"/>
        <v>0.15776983259893682</v>
      </c>
      <c r="BO190" s="259">
        <f t="shared" si="493"/>
        <v>0.15672137939316777</v>
      </c>
      <c r="BP190" s="259">
        <f t="shared" si="493"/>
        <v>0.15567324294678186</v>
      </c>
      <c r="BQ190" s="259">
        <f t="shared" si="493"/>
        <v>0.15462684353821204</v>
      </c>
      <c r="BR190" s="259">
        <f t="shared" si="493"/>
        <v>0.16943742847769039</v>
      </c>
      <c r="BS190" s="259">
        <f t="shared" si="493"/>
        <v>0.16685281742619185</v>
      </c>
      <c r="BT190" s="259">
        <f t="shared" si="493"/>
        <v>0.16438453748830853</v>
      </c>
      <c r="BU190" s="259">
        <f t="shared" si="493"/>
        <v>0.16202498414187114</v>
      </c>
      <c r="BV190" s="259">
        <f t="shared" si="493"/>
        <v>0.16054832730731153</v>
      </c>
      <c r="BW190" s="268">
        <f t="shared" ref="BW190" si="494">AVERAGE(O190:AR190)</f>
        <v>2.2839338007999137E-2</v>
      </c>
      <c r="BX190" s="268">
        <f>AVERAGE(AS190:BV190)</f>
        <v>0.14191543289993114</v>
      </c>
    </row>
    <row r="191" spans="1:76" x14ac:dyDescent="0.25">
      <c r="A191" s="152"/>
      <c r="D191" s="11"/>
      <c r="E191" s="11"/>
      <c r="F191" s="11"/>
      <c r="G191" s="11"/>
      <c r="H191" s="11"/>
    </row>
    <row r="192" spans="1:76" x14ac:dyDescent="0.25">
      <c r="A192" s="152"/>
      <c r="B192" s="315" t="s">
        <v>483</v>
      </c>
      <c r="C192" s="315"/>
      <c r="D192" s="316" t="s">
        <v>479</v>
      </c>
      <c r="E192" s="316" t="s">
        <v>480</v>
      </c>
      <c r="F192" s="316" t="s">
        <v>481</v>
      </c>
      <c r="G192" s="316" t="s">
        <v>482</v>
      </c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</row>
    <row r="193" spans="1:74" x14ac:dyDescent="0.25">
      <c r="A193" s="152"/>
      <c r="B193" s="315" t="s">
        <v>484</v>
      </c>
      <c r="C193" s="315"/>
      <c r="D193" s="316">
        <f>SUM(D141:O141)/11*320</f>
        <v>94197.768215178876</v>
      </c>
      <c r="E193" s="316">
        <f>SUM(O141:X141)/10*320</f>
        <v>158341.29855929138</v>
      </c>
      <c r="F193" s="317">
        <f>SUM(Y141:AH141)/10*320</f>
        <v>50246.97709014405</v>
      </c>
      <c r="G193" s="316">
        <f>SUM(AI141:AR141)/10*320</f>
        <v>85.784822692324497</v>
      </c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</row>
    <row r="194" spans="1:74" x14ac:dyDescent="0.25">
      <c r="A194" s="152"/>
      <c r="D194" s="11"/>
      <c r="E194" s="11"/>
      <c r="F194" s="11"/>
      <c r="G194" s="11"/>
      <c r="H194" s="11"/>
    </row>
    <row r="195" spans="1:74" x14ac:dyDescent="0.25">
      <c r="A195" s="152"/>
      <c r="D195" s="11"/>
      <c r="E195" s="11"/>
      <c r="F195" s="11"/>
      <c r="G195" s="11"/>
      <c r="H195" s="11"/>
    </row>
    <row r="196" spans="1:74" x14ac:dyDescent="0.25">
      <c r="A196" s="152"/>
      <c r="D196" s="11"/>
      <c r="E196" s="11"/>
      <c r="F196" s="11"/>
      <c r="G196" s="11"/>
      <c r="H196" s="11"/>
    </row>
    <row r="197" spans="1:74" x14ac:dyDescent="0.25">
      <c r="A197" s="152"/>
      <c r="D197" s="11"/>
      <c r="E197" s="11"/>
      <c r="F197" s="11"/>
      <c r="G197" s="11"/>
      <c r="H197" s="11"/>
    </row>
    <row r="198" spans="1:74" x14ac:dyDescent="0.25">
      <c r="A198" s="152"/>
      <c r="D198" s="11"/>
      <c r="E198" s="11"/>
      <c r="F198" s="11"/>
      <c r="G198" s="11"/>
      <c r="H198" s="11"/>
    </row>
    <row r="199" spans="1:74" x14ac:dyDescent="0.25">
      <c r="A199" s="152"/>
      <c r="D199" s="11"/>
      <c r="E199" s="11"/>
      <c r="F199" s="11"/>
      <c r="G199" s="11"/>
      <c r="H199" s="11"/>
    </row>
    <row r="200" spans="1:74" x14ac:dyDescent="0.25">
      <c r="A200" s="152"/>
      <c r="D200" s="11"/>
      <c r="E200" s="11"/>
      <c r="F200" s="11"/>
      <c r="G200" s="11"/>
      <c r="H200" s="11"/>
    </row>
    <row r="201" spans="1:74" x14ac:dyDescent="0.25">
      <c r="A201" s="152"/>
      <c r="D201" s="11"/>
      <c r="E201" s="11"/>
      <c r="F201" s="11"/>
      <c r="G201" s="11"/>
      <c r="H201" s="11"/>
    </row>
    <row r="202" spans="1:74" x14ac:dyDescent="0.25">
      <c r="A202" s="152"/>
      <c r="D202" s="11"/>
      <c r="E202" s="11"/>
      <c r="F202" s="11"/>
      <c r="G202" s="11"/>
      <c r="H202" s="11"/>
    </row>
    <row r="203" spans="1:74" x14ac:dyDescent="0.25">
      <c r="A203" s="152"/>
      <c r="D203" s="11"/>
      <c r="E203" s="11"/>
      <c r="F203" s="11"/>
      <c r="G203" s="11"/>
      <c r="H203" s="11"/>
    </row>
    <row r="204" spans="1:74" x14ac:dyDescent="0.25">
      <c r="A204" s="152"/>
      <c r="D204" s="11"/>
      <c r="E204" s="11"/>
      <c r="F204" s="11"/>
      <c r="G204" s="11"/>
      <c r="H204" s="11"/>
    </row>
    <row r="205" spans="1:74" x14ac:dyDescent="0.25">
      <c r="A205" s="152"/>
      <c r="D205" s="11"/>
      <c r="E205" s="11"/>
      <c r="F205" s="11"/>
      <c r="G205" s="11"/>
      <c r="H205" s="11"/>
    </row>
    <row r="206" spans="1:74" x14ac:dyDescent="0.25">
      <c r="A206" s="152"/>
      <c r="D206" s="11"/>
      <c r="E206" s="11"/>
      <c r="F206" s="11"/>
      <c r="G206" s="11"/>
      <c r="H206" s="11"/>
    </row>
    <row r="207" spans="1:74" x14ac:dyDescent="0.25">
      <c r="A207" s="152"/>
      <c r="D207" s="11"/>
      <c r="E207" s="11"/>
      <c r="F207" s="11"/>
      <c r="G207" s="11"/>
      <c r="H207" s="11"/>
    </row>
    <row r="208" spans="1:74" x14ac:dyDescent="0.25">
      <c r="A208" s="152"/>
      <c r="D208" s="11"/>
      <c r="E208" s="11"/>
      <c r="F208" s="11"/>
      <c r="G208" s="11"/>
      <c r="H208" s="11"/>
    </row>
    <row r="209" spans="1:8" x14ac:dyDescent="0.25">
      <c r="A209" s="152"/>
      <c r="D209" s="11"/>
      <c r="E209" s="11"/>
      <c r="F209" s="11"/>
      <c r="G209" s="11"/>
      <c r="H209" s="11"/>
    </row>
    <row r="210" spans="1:8" x14ac:dyDescent="0.25">
      <c r="A210" s="152"/>
      <c r="D210" s="11"/>
      <c r="E210" s="11"/>
      <c r="F210" s="11"/>
      <c r="G210" s="11"/>
      <c r="H210" s="11"/>
    </row>
    <row r="211" spans="1:8" x14ac:dyDescent="0.25">
      <c r="A211" s="152"/>
      <c r="D211" s="11"/>
      <c r="E211" s="11"/>
      <c r="F211" s="11"/>
      <c r="G211" s="11"/>
      <c r="H211" s="11"/>
    </row>
    <row r="212" spans="1:8" x14ac:dyDescent="0.25">
      <c r="A212" s="152"/>
      <c r="D212" s="11"/>
      <c r="E212" s="11"/>
      <c r="F212" s="11"/>
      <c r="G212" s="11"/>
      <c r="H212" s="11"/>
    </row>
    <row r="213" spans="1:8" x14ac:dyDescent="0.25">
      <c r="A213" s="152"/>
      <c r="D213" s="11"/>
      <c r="E213" s="11"/>
      <c r="F213" s="11"/>
      <c r="G213" s="11"/>
      <c r="H213" s="11"/>
    </row>
    <row r="214" spans="1:8" x14ac:dyDescent="0.25">
      <c r="A214" s="152"/>
      <c r="D214" s="11"/>
      <c r="E214" s="11"/>
      <c r="F214" s="11"/>
      <c r="G214" s="11"/>
      <c r="H214" s="11"/>
    </row>
    <row r="215" spans="1:8" x14ac:dyDescent="0.25">
      <c r="A215" s="152"/>
      <c r="D215" s="11"/>
      <c r="E215" s="11"/>
      <c r="F215" s="11"/>
      <c r="G215" s="11"/>
      <c r="H215" s="11"/>
    </row>
    <row r="216" spans="1:8" x14ac:dyDescent="0.25">
      <c r="A216" s="152"/>
      <c r="D216" s="11"/>
      <c r="E216" s="11"/>
      <c r="F216" s="11"/>
      <c r="G216" s="11"/>
      <c r="H216" s="11"/>
    </row>
    <row r="217" spans="1:8" x14ac:dyDescent="0.25">
      <c r="A217" s="152"/>
      <c r="D217" s="11"/>
      <c r="E217" s="11"/>
      <c r="F217" s="11"/>
      <c r="G217" s="11"/>
      <c r="H217" s="11"/>
    </row>
    <row r="218" spans="1:8" x14ac:dyDescent="0.25">
      <c r="A218" s="152"/>
      <c r="D218" s="11"/>
      <c r="E218" s="11"/>
      <c r="F218" s="11"/>
      <c r="G218" s="11"/>
      <c r="H218" s="11"/>
    </row>
    <row r="219" spans="1:8" x14ac:dyDescent="0.25">
      <c r="A219" s="152"/>
      <c r="D219" s="11"/>
      <c r="E219" s="11"/>
      <c r="F219" s="11"/>
      <c r="G219" s="11"/>
      <c r="H219" s="11"/>
    </row>
    <row r="220" spans="1:8" x14ac:dyDescent="0.25">
      <c r="A220" s="152"/>
      <c r="D220" s="11"/>
      <c r="E220" s="11"/>
      <c r="F220" s="11"/>
      <c r="G220" s="11"/>
      <c r="H220" s="11"/>
    </row>
    <row r="221" spans="1:8" x14ac:dyDescent="0.25">
      <c r="A221" s="152"/>
      <c r="D221" s="11"/>
      <c r="E221" s="11"/>
      <c r="F221" s="11"/>
      <c r="G221" s="11"/>
      <c r="H221" s="11"/>
    </row>
    <row r="222" spans="1:8" x14ac:dyDescent="0.25">
      <c r="A222" s="152"/>
      <c r="D222" s="11"/>
      <c r="E222" s="11"/>
      <c r="F222" s="11"/>
      <c r="G222" s="11"/>
      <c r="H222" s="11"/>
    </row>
    <row r="223" spans="1:8" x14ac:dyDescent="0.25">
      <c r="A223" s="152"/>
      <c r="D223" s="11"/>
      <c r="E223" s="11"/>
      <c r="F223" s="11"/>
      <c r="G223" s="11"/>
      <c r="H223" s="11"/>
    </row>
    <row r="224" spans="1:8" x14ac:dyDescent="0.25">
      <c r="A224" s="152"/>
      <c r="D224" s="11"/>
      <c r="E224" s="11"/>
      <c r="F224" s="11"/>
      <c r="G224" s="11"/>
      <c r="H224" s="11"/>
    </row>
    <row r="225" spans="1:8" x14ac:dyDescent="0.25">
      <c r="A225" s="152"/>
      <c r="D225" s="11"/>
      <c r="E225" s="11"/>
      <c r="F225" s="11"/>
      <c r="G225" s="11"/>
      <c r="H225" s="11"/>
    </row>
    <row r="226" spans="1:8" x14ac:dyDescent="0.25">
      <c r="A226" s="152"/>
      <c r="D226" s="11"/>
      <c r="E226" s="11"/>
      <c r="F226" s="11"/>
      <c r="G226" s="11"/>
      <c r="H226" s="11"/>
    </row>
    <row r="227" spans="1:8" x14ac:dyDescent="0.25">
      <c r="A227" s="152"/>
      <c r="D227" s="11"/>
      <c r="E227" s="11"/>
      <c r="F227" s="11"/>
      <c r="G227" s="11"/>
      <c r="H227" s="11"/>
    </row>
    <row r="228" spans="1:8" x14ac:dyDescent="0.25">
      <c r="A228" s="152"/>
      <c r="D228" s="11"/>
      <c r="E228" s="11"/>
      <c r="F228" s="11"/>
      <c r="G228" s="11"/>
      <c r="H228" s="11"/>
    </row>
    <row r="229" spans="1:8" x14ac:dyDescent="0.25">
      <c r="A229" s="152"/>
      <c r="D229" s="11"/>
      <c r="E229" s="11"/>
      <c r="F229" s="11"/>
      <c r="G229" s="11"/>
      <c r="H229" s="11"/>
    </row>
    <row r="230" spans="1:8" x14ac:dyDescent="0.25">
      <c r="A230" s="152"/>
      <c r="D230" s="11"/>
      <c r="E230" s="11"/>
      <c r="F230" s="11"/>
      <c r="G230" s="11"/>
      <c r="H230" s="11"/>
    </row>
    <row r="231" spans="1:8" x14ac:dyDescent="0.25">
      <c r="A231" s="152"/>
      <c r="D231" s="11"/>
      <c r="E231" s="11"/>
      <c r="F231" s="11"/>
      <c r="G231" s="11"/>
      <c r="H231" s="11"/>
    </row>
    <row r="232" spans="1:8" x14ac:dyDescent="0.25">
      <c r="A232" s="152"/>
      <c r="D232" s="11"/>
      <c r="E232" s="11"/>
      <c r="F232" s="11"/>
      <c r="G232" s="11"/>
      <c r="H232" s="11"/>
    </row>
    <row r="233" spans="1:8" x14ac:dyDescent="0.25">
      <c r="A233" s="152"/>
      <c r="D233" s="11"/>
      <c r="E233" s="11"/>
      <c r="F233" s="11"/>
      <c r="G233" s="11"/>
      <c r="H233" s="11"/>
    </row>
    <row r="234" spans="1:8" x14ac:dyDescent="0.25">
      <c r="A234" s="152"/>
      <c r="D234" s="11"/>
      <c r="E234" s="11"/>
      <c r="F234" s="11"/>
      <c r="G234" s="11"/>
      <c r="H234" s="11"/>
    </row>
    <row r="235" spans="1:8" x14ac:dyDescent="0.25">
      <c r="A235" s="152"/>
      <c r="D235" s="11"/>
      <c r="E235" s="11"/>
      <c r="F235" s="11"/>
      <c r="G235" s="11"/>
      <c r="H235" s="11"/>
    </row>
    <row r="236" spans="1:8" x14ac:dyDescent="0.25">
      <c r="A236" s="152"/>
      <c r="D236" s="11"/>
      <c r="E236" s="11"/>
      <c r="F236" s="11"/>
      <c r="G236" s="11"/>
      <c r="H236" s="11"/>
    </row>
    <row r="237" spans="1:8" x14ac:dyDescent="0.25">
      <c r="A237" s="152"/>
      <c r="D237" s="11"/>
      <c r="E237" s="11"/>
      <c r="F237" s="11"/>
      <c r="G237" s="11"/>
      <c r="H237" s="11"/>
    </row>
    <row r="238" spans="1:8" x14ac:dyDescent="0.25">
      <c r="A238" s="152"/>
      <c r="D238" s="11"/>
      <c r="E238" s="11"/>
      <c r="F238" s="11"/>
      <c r="G238" s="11"/>
      <c r="H238" s="11"/>
    </row>
    <row r="239" spans="1:8" x14ac:dyDescent="0.25">
      <c r="A239" s="152"/>
      <c r="D239" s="11"/>
      <c r="E239" s="11"/>
      <c r="F239" s="11"/>
      <c r="G239" s="11"/>
      <c r="H239" s="11"/>
    </row>
    <row r="240" spans="1:8" x14ac:dyDescent="0.25">
      <c r="A240" s="152"/>
      <c r="D240" s="11"/>
      <c r="E240" s="11"/>
      <c r="F240" s="11"/>
      <c r="G240" s="11"/>
      <c r="H240" s="11"/>
    </row>
    <row r="241" spans="1:8" x14ac:dyDescent="0.25">
      <c r="A241" s="152"/>
      <c r="D241" s="11"/>
      <c r="E241" s="11"/>
      <c r="F241" s="11"/>
      <c r="G241" s="11"/>
      <c r="H241" s="11"/>
    </row>
    <row r="242" spans="1:8" x14ac:dyDescent="0.25">
      <c r="A242" s="152"/>
      <c r="D242" s="11"/>
      <c r="E242" s="11"/>
      <c r="F242" s="11"/>
      <c r="G242" s="11"/>
      <c r="H242" s="11"/>
    </row>
    <row r="243" spans="1:8" x14ac:dyDescent="0.25">
      <c r="A243" s="152"/>
      <c r="D243" s="11"/>
      <c r="E243" s="11"/>
      <c r="F243" s="11"/>
      <c r="G243" s="11"/>
      <c r="H243" s="11"/>
    </row>
    <row r="244" spans="1:8" x14ac:dyDescent="0.25">
      <c r="A244" s="152"/>
      <c r="D244" s="11"/>
      <c r="E244" s="11"/>
      <c r="F244" s="11"/>
      <c r="G244" s="11"/>
      <c r="H244" s="11"/>
    </row>
    <row r="245" spans="1:8" x14ac:dyDescent="0.25">
      <c r="A245" s="152"/>
      <c r="D245" s="11"/>
      <c r="E245" s="11"/>
      <c r="F245" s="11"/>
      <c r="G245" s="11"/>
      <c r="H245" s="11"/>
    </row>
    <row r="246" spans="1:8" x14ac:dyDescent="0.25">
      <c r="A246" s="152"/>
      <c r="D246" s="11"/>
      <c r="E246" s="11"/>
      <c r="F246" s="11"/>
      <c r="G246" s="11"/>
      <c r="H246" s="11"/>
    </row>
    <row r="247" spans="1:8" x14ac:dyDescent="0.25">
      <c r="A247" s="152"/>
      <c r="D247" s="11"/>
      <c r="E247" s="11"/>
      <c r="F247" s="11"/>
      <c r="G247" s="11"/>
      <c r="H247" s="11"/>
    </row>
    <row r="248" spans="1:8" x14ac:dyDescent="0.25">
      <c r="A248" s="152"/>
      <c r="D248" s="11"/>
      <c r="E248" s="11"/>
      <c r="F248" s="11"/>
      <c r="G248" s="11"/>
      <c r="H248" s="11"/>
    </row>
    <row r="249" spans="1:8" x14ac:dyDescent="0.25">
      <c r="A249" s="152"/>
      <c r="D249" s="11"/>
      <c r="E249" s="11"/>
      <c r="F249" s="11"/>
      <c r="G249" s="11"/>
      <c r="H249" s="11"/>
    </row>
    <row r="250" spans="1:8" x14ac:dyDescent="0.25">
      <c r="A250" s="152"/>
      <c r="D250" s="11"/>
      <c r="E250" s="11"/>
      <c r="F250" s="11"/>
      <c r="G250" s="11"/>
      <c r="H250" s="11"/>
    </row>
    <row r="251" spans="1:8" x14ac:dyDescent="0.25">
      <c r="A251" s="152"/>
      <c r="D251" s="11"/>
      <c r="E251" s="11"/>
      <c r="F251" s="11"/>
      <c r="G251" s="11"/>
      <c r="H251" s="11"/>
    </row>
    <row r="252" spans="1:8" x14ac:dyDescent="0.25">
      <c r="A252" s="152"/>
      <c r="D252" s="11"/>
      <c r="E252" s="11"/>
      <c r="F252" s="11"/>
      <c r="G252" s="11"/>
      <c r="H252" s="11"/>
    </row>
    <row r="253" spans="1:8" x14ac:dyDescent="0.25">
      <c r="A253" s="152"/>
      <c r="D253" s="11"/>
      <c r="E253" s="11"/>
      <c r="F253" s="11"/>
      <c r="G253" s="11"/>
      <c r="H253" s="11"/>
    </row>
    <row r="254" spans="1:8" x14ac:dyDescent="0.25">
      <c r="A254" s="152"/>
      <c r="D254" s="11"/>
      <c r="E254" s="11"/>
      <c r="F254" s="11"/>
      <c r="G254" s="11"/>
      <c r="H254" s="11"/>
    </row>
    <row r="255" spans="1:8" x14ac:dyDescent="0.25">
      <c r="A255" s="152"/>
      <c r="D255" s="11"/>
      <c r="E255" s="11"/>
      <c r="F255" s="11"/>
      <c r="G255" s="11"/>
      <c r="H255" s="11"/>
    </row>
    <row r="256" spans="1:8" x14ac:dyDescent="0.25">
      <c r="A256" s="152"/>
      <c r="D256" s="11"/>
      <c r="E256" s="11"/>
      <c r="F256" s="11"/>
      <c r="G256" s="11"/>
      <c r="H256" s="11"/>
    </row>
    <row r="257" spans="1:8" x14ac:dyDescent="0.25">
      <c r="A257" s="152"/>
      <c r="D257" s="11"/>
      <c r="E257" s="11"/>
      <c r="F257" s="11"/>
      <c r="G257" s="11"/>
      <c r="H257" s="11"/>
    </row>
    <row r="258" spans="1:8" x14ac:dyDescent="0.25">
      <c r="A258" s="152"/>
      <c r="D258" s="11"/>
      <c r="E258" s="11"/>
      <c r="F258" s="11"/>
      <c r="G258" s="11"/>
      <c r="H258" s="11"/>
    </row>
    <row r="259" spans="1:8" x14ac:dyDescent="0.25">
      <c r="A259" s="152"/>
      <c r="D259" s="11"/>
      <c r="E259" s="11"/>
      <c r="F259" s="11"/>
      <c r="G259" s="11"/>
      <c r="H259" s="11"/>
    </row>
    <row r="260" spans="1:8" x14ac:dyDescent="0.25">
      <c r="A260" s="152"/>
      <c r="D260" s="11"/>
      <c r="E260" s="11"/>
      <c r="F260" s="11"/>
      <c r="G260" s="11"/>
      <c r="H260" s="11"/>
    </row>
    <row r="261" spans="1:8" x14ac:dyDescent="0.25">
      <c r="A261" s="152"/>
      <c r="D261" s="11"/>
      <c r="E261" s="11"/>
      <c r="F261" s="11"/>
      <c r="G261" s="11"/>
      <c r="H261" s="11"/>
    </row>
    <row r="262" spans="1:8" x14ac:dyDescent="0.25">
      <c r="A262" s="152"/>
      <c r="D262" s="11"/>
      <c r="E262" s="11"/>
      <c r="F262" s="11"/>
      <c r="G262" s="11"/>
      <c r="H262" s="11"/>
    </row>
    <row r="263" spans="1:8" x14ac:dyDescent="0.25">
      <c r="A263" s="152"/>
      <c r="D263" s="11"/>
      <c r="E263" s="11"/>
      <c r="F263" s="11"/>
      <c r="G263" s="11"/>
      <c r="H263" s="11"/>
    </row>
    <row r="264" spans="1:8" x14ac:dyDescent="0.25">
      <c r="A264" s="152"/>
      <c r="D264" s="11"/>
      <c r="E264" s="11"/>
      <c r="F264" s="11"/>
      <c r="G264" s="11"/>
      <c r="H264" s="11"/>
    </row>
    <row r="265" spans="1:8" x14ac:dyDescent="0.25">
      <c r="A265" s="152"/>
      <c r="D265" s="11"/>
      <c r="E265" s="11"/>
      <c r="F265" s="11"/>
      <c r="G265" s="11"/>
      <c r="H265" s="11"/>
    </row>
    <row r="266" spans="1:8" x14ac:dyDescent="0.25">
      <c r="A266" s="152"/>
      <c r="D266" s="11"/>
      <c r="E266" s="11"/>
      <c r="F266" s="11"/>
      <c r="G266" s="11"/>
      <c r="H266" s="11"/>
    </row>
    <row r="267" spans="1:8" x14ac:dyDescent="0.25">
      <c r="A267" s="152"/>
      <c r="D267" s="11"/>
      <c r="E267" s="11"/>
      <c r="F267" s="11"/>
      <c r="G267" s="11"/>
      <c r="H267" s="11"/>
    </row>
    <row r="268" spans="1:8" x14ac:dyDescent="0.25">
      <c r="A268" s="152"/>
      <c r="D268" s="11"/>
      <c r="E268" s="11"/>
      <c r="F268" s="11"/>
      <c r="G268" s="11"/>
      <c r="H268" s="11"/>
    </row>
    <row r="269" spans="1:8" x14ac:dyDescent="0.25">
      <c r="A269" s="152"/>
      <c r="D269" s="11"/>
      <c r="E269" s="11"/>
      <c r="F269" s="11"/>
      <c r="G269" s="11"/>
      <c r="H269" s="11"/>
    </row>
    <row r="270" spans="1:8" x14ac:dyDescent="0.25">
      <c r="A270" s="152"/>
      <c r="D270" s="11"/>
      <c r="E270" s="11"/>
      <c r="F270" s="11"/>
      <c r="G270" s="11"/>
      <c r="H270" s="11"/>
    </row>
    <row r="271" spans="1:8" x14ac:dyDescent="0.25">
      <c r="A271" s="152"/>
      <c r="D271" s="11"/>
      <c r="E271" s="11"/>
      <c r="F271" s="11"/>
      <c r="G271" s="11"/>
      <c r="H271" s="11"/>
    </row>
    <row r="272" spans="1:8" x14ac:dyDescent="0.25">
      <c r="A272" s="152"/>
      <c r="D272" s="11"/>
      <c r="E272" s="11"/>
      <c r="F272" s="11"/>
      <c r="G272" s="11"/>
      <c r="H272" s="11"/>
    </row>
    <row r="273" spans="1:8" x14ac:dyDescent="0.25">
      <c r="A273" s="152"/>
      <c r="D273" s="11"/>
      <c r="E273" s="11"/>
      <c r="F273" s="11"/>
      <c r="G273" s="11"/>
      <c r="H273" s="11"/>
    </row>
    <row r="274" spans="1:8" x14ac:dyDescent="0.25">
      <c r="A274" s="152"/>
      <c r="D274" s="11"/>
      <c r="E274" s="11"/>
      <c r="F274" s="11"/>
      <c r="G274" s="11"/>
      <c r="H274" s="11"/>
    </row>
    <row r="275" spans="1:8" x14ac:dyDescent="0.25">
      <c r="A275" s="152"/>
      <c r="D275" s="11"/>
      <c r="E275" s="11"/>
      <c r="F275" s="11"/>
      <c r="G275" s="11"/>
      <c r="H275" s="11"/>
    </row>
    <row r="276" spans="1:8" x14ac:dyDescent="0.25">
      <c r="A276" s="152"/>
      <c r="D276" s="11"/>
      <c r="E276" s="11"/>
      <c r="F276" s="11"/>
      <c r="G276" s="11"/>
      <c r="H276" s="11"/>
    </row>
    <row r="277" spans="1:8" x14ac:dyDescent="0.25">
      <c r="A277" s="152"/>
      <c r="D277" s="11"/>
      <c r="E277" s="11"/>
      <c r="F277" s="11"/>
      <c r="G277" s="11"/>
      <c r="H277" s="11"/>
    </row>
    <row r="278" spans="1:8" x14ac:dyDescent="0.25">
      <c r="A278" s="152"/>
      <c r="D278" s="11"/>
      <c r="E278" s="11"/>
      <c r="F278" s="11"/>
      <c r="G278" s="11"/>
      <c r="H278" s="11"/>
    </row>
    <row r="279" spans="1:8" x14ac:dyDescent="0.25">
      <c r="A279" s="152"/>
      <c r="D279" s="11"/>
      <c r="E279" s="11"/>
      <c r="F279" s="11"/>
      <c r="G279" s="11"/>
      <c r="H279" s="11"/>
    </row>
    <row r="280" spans="1:8" x14ac:dyDescent="0.25">
      <c r="A280" s="152"/>
      <c r="D280" s="11"/>
      <c r="E280" s="11"/>
      <c r="F280" s="11"/>
      <c r="G280" s="11"/>
      <c r="H280" s="11"/>
    </row>
    <row r="281" spans="1:8" x14ac:dyDescent="0.25">
      <c r="A281" s="152"/>
      <c r="D281" s="11"/>
      <c r="E281" s="11"/>
      <c r="F281" s="11"/>
      <c r="G281" s="11"/>
      <c r="H281" s="11"/>
    </row>
    <row r="282" spans="1:8" x14ac:dyDescent="0.25">
      <c r="A282" s="152"/>
      <c r="D282" s="11"/>
      <c r="E282" s="11"/>
      <c r="F282" s="11"/>
      <c r="G282" s="11"/>
      <c r="H282" s="11"/>
    </row>
    <row r="283" spans="1:8" x14ac:dyDescent="0.25">
      <c r="A283" s="152"/>
      <c r="D283" s="11"/>
      <c r="E283" s="11"/>
      <c r="F283" s="11"/>
      <c r="G283" s="11"/>
      <c r="H283" s="11"/>
    </row>
    <row r="284" spans="1:8" x14ac:dyDescent="0.25">
      <c r="A284" s="152"/>
      <c r="D284" s="11"/>
      <c r="E284" s="11"/>
      <c r="F284" s="11"/>
      <c r="G284" s="11"/>
      <c r="H284" s="11"/>
    </row>
    <row r="285" spans="1:8" x14ac:dyDescent="0.25">
      <c r="A285" s="152"/>
      <c r="D285" s="11"/>
      <c r="E285" s="11"/>
      <c r="F285" s="11"/>
      <c r="G285" s="11"/>
      <c r="H285" s="11"/>
    </row>
    <row r="286" spans="1:8" x14ac:dyDescent="0.25">
      <c r="A286" s="152"/>
      <c r="D286" s="11"/>
      <c r="E286" s="11"/>
      <c r="F286" s="11"/>
      <c r="G286" s="11"/>
      <c r="H286" s="11"/>
    </row>
    <row r="287" spans="1:8" x14ac:dyDescent="0.25">
      <c r="A287" s="152"/>
      <c r="D287" s="11"/>
      <c r="E287" s="11"/>
      <c r="F287" s="11"/>
      <c r="G287" s="11"/>
      <c r="H287" s="11"/>
    </row>
    <row r="288" spans="1:8" x14ac:dyDescent="0.25">
      <c r="A288" s="152"/>
      <c r="D288" s="11"/>
      <c r="E288" s="11"/>
      <c r="F288" s="11"/>
      <c r="G288" s="11"/>
      <c r="H288" s="11"/>
    </row>
    <row r="289" spans="1:8" x14ac:dyDescent="0.25">
      <c r="A289" s="152"/>
      <c r="D289" s="11"/>
      <c r="E289" s="11"/>
      <c r="F289" s="11"/>
      <c r="G289" s="11"/>
      <c r="H289" s="11"/>
    </row>
    <row r="290" spans="1:8" x14ac:dyDescent="0.25">
      <c r="A290" s="152"/>
      <c r="D290" s="11"/>
      <c r="E290" s="11"/>
      <c r="F290" s="11"/>
      <c r="G290" s="11"/>
      <c r="H290" s="11"/>
    </row>
    <row r="291" spans="1:8" x14ac:dyDescent="0.25">
      <c r="A291" s="152"/>
      <c r="D291" s="11"/>
      <c r="E291" s="11"/>
      <c r="F291" s="11"/>
      <c r="G291" s="11"/>
      <c r="H291" s="11"/>
    </row>
    <row r="292" spans="1:8" x14ac:dyDescent="0.25">
      <c r="A292" s="152"/>
      <c r="D292" s="11"/>
      <c r="E292" s="11"/>
      <c r="F292" s="11"/>
      <c r="G292" s="11"/>
      <c r="H292" s="11"/>
    </row>
    <row r="293" spans="1:8" x14ac:dyDescent="0.25">
      <c r="A293" s="152"/>
      <c r="D293" s="11"/>
      <c r="E293" s="11"/>
      <c r="F293" s="11"/>
      <c r="G293" s="11"/>
      <c r="H293" s="11"/>
    </row>
    <row r="294" spans="1:8" x14ac:dyDescent="0.25">
      <c r="A294" s="152"/>
      <c r="D294" s="11"/>
      <c r="E294" s="11"/>
      <c r="F294" s="11"/>
      <c r="G294" s="11"/>
      <c r="H294" s="11"/>
    </row>
    <row r="295" spans="1:8" x14ac:dyDescent="0.25">
      <c r="A295" s="152"/>
      <c r="D295" s="11"/>
      <c r="E295" s="11"/>
      <c r="F295" s="11"/>
      <c r="G295" s="11"/>
      <c r="H295" s="11"/>
    </row>
    <row r="296" spans="1:8" x14ac:dyDescent="0.25">
      <c r="A296" s="152"/>
      <c r="D296" s="11"/>
      <c r="E296" s="11"/>
      <c r="F296" s="11"/>
      <c r="G296" s="11"/>
      <c r="H296" s="11"/>
    </row>
    <row r="297" spans="1:8" x14ac:dyDescent="0.25">
      <c r="A297" s="152"/>
      <c r="D297" s="11"/>
      <c r="E297" s="11"/>
      <c r="F297" s="11"/>
      <c r="G297" s="11"/>
      <c r="H297" s="11"/>
    </row>
    <row r="298" spans="1:8" x14ac:dyDescent="0.25">
      <c r="A298" s="152"/>
      <c r="D298" s="11"/>
      <c r="E298" s="11"/>
      <c r="F298" s="11"/>
      <c r="G298" s="11"/>
      <c r="H298" s="11"/>
    </row>
    <row r="299" spans="1:8" x14ac:dyDescent="0.25">
      <c r="A299" s="152"/>
      <c r="D299" s="11"/>
      <c r="E299" s="11"/>
      <c r="F299" s="11"/>
      <c r="G299" s="11"/>
      <c r="H299" s="11"/>
    </row>
    <row r="300" spans="1:8" x14ac:dyDescent="0.25">
      <c r="A300" s="152"/>
      <c r="D300" s="11"/>
      <c r="E300" s="11"/>
      <c r="F300" s="11"/>
      <c r="G300" s="11"/>
      <c r="H300" s="11"/>
    </row>
    <row r="301" spans="1:8" x14ac:dyDescent="0.25">
      <c r="A301" s="152"/>
      <c r="D301" s="11"/>
      <c r="E301" s="11"/>
      <c r="F301" s="11"/>
      <c r="G301" s="11"/>
      <c r="H301" s="11"/>
    </row>
    <row r="302" spans="1:8" x14ac:dyDescent="0.25">
      <c r="A302" s="152"/>
      <c r="D302" s="11"/>
      <c r="E302" s="11"/>
      <c r="F302" s="11"/>
      <c r="G302" s="11"/>
      <c r="H302" s="11"/>
    </row>
    <row r="303" spans="1:8" x14ac:dyDescent="0.25">
      <c r="A303" s="152"/>
      <c r="D303" s="11"/>
      <c r="E303" s="11"/>
      <c r="F303" s="11"/>
      <c r="G303" s="11"/>
      <c r="H303" s="11"/>
    </row>
    <row r="304" spans="1:8" x14ac:dyDescent="0.25">
      <c r="A304" s="152"/>
      <c r="D304" s="11"/>
      <c r="E304" s="11"/>
      <c r="F304" s="11"/>
      <c r="G304" s="11"/>
      <c r="H304" s="11"/>
    </row>
    <row r="305" spans="1:8" x14ac:dyDescent="0.25">
      <c r="A305" s="152"/>
      <c r="D305" s="11"/>
      <c r="E305" s="11"/>
      <c r="F305" s="11"/>
      <c r="G305" s="11"/>
      <c r="H305" s="11"/>
    </row>
    <row r="306" spans="1:8" x14ac:dyDescent="0.25">
      <c r="A306" s="152"/>
      <c r="D306" s="11"/>
      <c r="E306" s="11"/>
      <c r="F306" s="11"/>
      <c r="G306" s="11"/>
      <c r="H306" s="11"/>
    </row>
    <row r="307" spans="1:8" x14ac:dyDescent="0.25">
      <c r="A307" s="152"/>
      <c r="D307" s="11"/>
      <c r="E307" s="11"/>
      <c r="F307" s="11"/>
      <c r="G307" s="11"/>
      <c r="H307" s="11"/>
    </row>
    <row r="308" spans="1:8" x14ac:dyDescent="0.25">
      <c r="A308" s="152"/>
      <c r="D308" s="11"/>
      <c r="E308" s="11"/>
      <c r="F308" s="11"/>
      <c r="G308" s="11"/>
      <c r="H308" s="11"/>
    </row>
    <row r="309" spans="1:8" x14ac:dyDescent="0.25">
      <c r="A309" s="152"/>
      <c r="D309" s="11"/>
      <c r="E309" s="11"/>
      <c r="F309" s="11"/>
      <c r="G309" s="11"/>
      <c r="H309" s="11"/>
    </row>
    <row r="310" spans="1:8" x14ac:dyDescent="0.25">
      <c r="A310" s="152"/>
      <c r="D310" s="11"/>
      <c r="E310" s="11"/>
      <c r="F310" s="11"/>
      <c r="G310" s="11"/>
      <c r="H310" s="11"/>
    </row>
    <row r="311" spans="1:8" x14ac:dyDescent="0.25">
      <c r="A311" s="152"/>
      <c r="D311" s="11"/>
      <c r="E311" s="11"/>
      <c r="F311" s="11"/>
      <c r="G311" s="11"/>
      <c r="H311" s="11"/>
    </row>
    <row r="312" spans="1:8" x14ac:dyDescent="0.25">
      <c r="A312" s="152"/>
      <c r="D312" s="11"/>
      <c r="E312" s="11"/>
      <c r="F312" s="11"/>
      <c r="G312" s="11"/>
      <c r="H312" s="11"/>
    </row>
    <row r="313" spans="1:8" x14ac:dyDescent="0.25">
      <c r="A313" s="152"/>
      <c r="D313" s="11"/>
      <c r="E313" s="11"/>
      <c r="F313" s="11"/>
      <c r="G313" s="11"/>
      <c r="H313" s="11"/>
    </row>
    <row r="314" spans="1:8" x14ac:dyDescent="0.25">
      <c r="A314" s="152"/>
      <c r="D314" s="11"/>
      <c r="E314" s="11"/>
      <c r="F314" s="11"/>
      <c r="G314" s="11"/>
      <c r="H314" s="11"/>
    </row>
    <row r="315" spans="1:8" x14ac:dyDescent="0.25">
      <c r="A315" s="152"/>
      <c r="D315" s="11"/>
      <c r="E315" s="11"/>
      <c r="F315" s="11"/>
      <c r="G315" s="11"/>
      <c r="H315" s="11"/>
    </row>
    <row r="316" spans="1:8" x14ac:dyDescent="0.25">
      <c r="A316" s="152"/>
      <c r="D316" s="11"/>
      <c r="E316" s="11"/>
      <c r="F316" s="11"/>
      <c r="G316" s="11"/>
      <c r="H316" s="11"/>
    </row>
    <row r="317" spans="1:8" x14ac:dyDescent="0.25">
      <c r="A317" s="152"/>
      <c r="D317" s="11"/>
      <c r="E317" s="11"/>
      <c r="F317" s="11"/>
      <c r="G317" s="11"/>
      <c r="H317" s="11"/>
    </row>
    <row r="318" spans="1:8" x14ac:dyDescent="0.25">
      <c r="A318" s="152"/>
      <c r="D318" s="11"/>
      <c r="E318" s="11"/>
      <c r="F318" s="11"/>
      <c r="G318" s="11"/>
      <c r="H318" s="11"/>
    </row>
    <row r="319" spans="1:8" x14ac:dyDescent="0.25">
      <c r="A319" s="152"/>
      <c r="D319" s="11"/>
      <c r="E319" s="11"/>
      <c r="F319" s="11"/>
      <c r="G319" s="11"/>
      <c r="H319" s="11"/>
    </row>
    <row r="320" spans="1:8" x14ac:dyDescent="0.25">
      <c r="A320" s="152"/>
      <c r="D320" s="11"/>
      <c r="E320" s="11"/>
      <c r="F320" s="11"/>
      <c r="G320" s="11"/>
      <c r="H320" s="11"/>
    </row>
    <row r="321" spans="1:8" x14ac:dyDescent="0.25">
      <c r="A321" s="152"/>
      <c r="D321" s="11"/>
      <c r="E321" s="11"/>
      <c r="F321" s="11"/>
      <c r="G321" s="11"/>
      <c r="H321" s="11"/>
    </row>
    <row r="322" spans="1:8" x14ac:dyDescent="0.25">
      <c r="A322" s="152"/>
      <c r="D322" s="11"/>
      <c r="E322" s="11"/>
      <c r="F322" s="11"/>
      <c r="G322" s="11"/>
      <c r="H322" s="11"/>
    </row>
    <row r="323" spans="1:8" x14ac:dyDescent="0.25">
      <c r="A323" s="152"/>
      <c r="D323" s="11"/>
      <c r="E323" s="11"/>
      <c r="F323" s="11"/>
      <c r="G323" s="11"/>
      <c r="H323" s="11"/>
    </row>
    <row r="324" spans="1:8" x14ac:dyDescent="0.25">
      <c r="A324" s="152"/>
      <c r="D324" s="11"/>
      <c r="E324" s="11"/>
      <c r="F324" s="11"/>
      <c r="G324" s="11"/>
      <c r="H324" s="11"/>
    </row>
    <row r="325" spans="1:8" x14ac:dyDescent="0.25">
      <c r="A325" s="152"/>
      <c r="D325" s="11"/>
      <c r="E325" s="11"/>
      <c r="F325" s="11"/>
      <c r="G325" s="11"/>
      <c r="H325" s="11"/>
    </row>
    <row r="326" spans="1:8" x14ac:dyDescent="0.25">
      <c r="A326" s="152"/>
      <c r="D326" s="11"/>
      <c r="E326" s="11"/>
      <c r="F326" s="11"/>
      <c r="G326" s="11"/>
      <c r="H326" s="11"/>
    </row>
    <row r="327" spans="1:8" x14ac:dyDescent="0.25">
      <c r="A327" s="152"/>
      <c r="D327" s="11"/>
      <c r="E327" s="11"/>
      <c r="F327" s="11"/>
      <c r="G327" s="11"/>
      <c r="H327" s="11"/>
    </row>
    <row r="328" spans="1:8" x14ac:dyDescent="0.25">
      <c r="A328" s="152"/>
      <c r="D328" s="11"/>
      <c r="E328" s="11"/>
      <c r="F328" s="11"/>
      <c r="G328" s="11"/>
      <c r="H328" s="11"/>
    </row>
    <row r="329" spans="1:8" x14ac:dyDescent="0.25">
      <c r="A329" s="152"/>
      <c r="D329" s="11"/>
      <c r="E329" s="11"/>
      <c r="F329" s="11"/>
      <c r="G329" s="11"/>
      <c r="H329" s="11"/>
    </row>
    <row r="330" spans="1:8" x14ac:dyDescent="0.25">
      <c r="A330" s="152"/>
      <c r="D330" s="11"/>
      <c r="E330" s="11"/>
      <c r="F330" s="11"/>
      <c r="G330" s="11"/>
      <c r="H330" s="11"/>
    </row>
    <row r="331" spans="1:8" x14ac:dyDescent="0.25">
      <c r="A331" s="152"/>
      <c r="D331" s="11"/>
      <c r="E331" s="11"/>
      <c r="F331" s="11"/>
      <c r="G331" s="11"/>
      <c r="H331" s="11"/>
    </row>
    <row r="332" spans="1:8" x14ac:dyDescent="0.25">
      <c r="A332" s="152"/>
      <c r="D332" s="11"/>
      <c r="E332" s="11"/>
      <c r="F332" s="11"/>
      <c r="G332" s="11"/>
      <c r="H332" s="11"/>
    </row>
    <row r="333" spans="1:8" x14ac:dyDescent="0.25">
      <c r="A333" s="152"/>
      <c r="D333" s="11"/>
      <c r="E333" s="11"/>
      <c r="F333" s="11"/>
      <c r="G333" s="11"/>
      <c r="H333" s="11"/>
    </row>
    <row r="334" spans="1:8" x14ac:dyDescent="0.25">
      <c r="A334" s="152"/>
      <c r="D334" s="11"/>
      <c r="E334" s="11"/>
      <c r="F334" s="11"/>
      <c r="G334" s="11"/>
      <c r="H334" s="11"/>
    </row>
    <row r="335" spans="1:8" x14ac:dyDescent="0.25">
      <c r="A335" s="152"/>
      <c r="D335" s="11"/>
      <c r="E335" s="11"/>
      <c r="F335" s="11"/>
      <c r="G335" s="11"/>
      <c r="H335" s="11"/>
    </row>
    <row r="336" spans="1:8" x14ac:dyDescent="0.25">
      <c r="A336" s="152"/>
      <c r="D336" s="11"/>
      <c r="E336" s="11"/>
      <c r="F336" s="11"/>
      <c r="G336" s="11"/>
      <c r="H336" s="11"/>
    </row>
    <row r="337" spans="1:8" x14ac:dyDescent="0.25">
      <c r="A337" s="152"/>
      <c r="D337" s="11"/>
      <c r="E337" s="11"/>
      <c r="F337" s="11"/>
      <c r="G337" s="11"/>
      <c r="H337" s="11"/>
    </row>
    <row r="338" spans="1:8" x14ac:dyDescent="0.25">
      <c r="A338" s="152"/>
      <c r="D338" s="11"/>
      <c r="E338" s="11"/>
      <c r="F338" s="11"/>
      <c r="G338" s="11"/>
      <c r="H338" s="11"/>
    </row>
    <row r="339" spans="1:8" x14ac:dyDescent="0.25">
      <c r="A339" s="152"/>
      <c r="D339" s="11"/>
      <c r="E339" s="11"/>
      <c r="F339" s="11"/>
      <c r="G339" s="11"/>
      <c r="H339" s="11"/>
    </row>
    <row r="340" spans="1:8" x14ac:dyDescent="0.25">
      <c r="A340" s="152"/>
      <c r="D340" s="11"/>
      <c r="E340" s="11"/>
      <c r="F340" s="11"/>
      <c r="G340" s="11"/>
      <c r="H340" s="11"/>
    </row>
    <row r="341" spans="1:8" x14ac:dyDescent="0.25">
      <c r="A341" s="152"/>
      <c r="D341" s="11"/>
      <c r="E341" s="11"/>
      <c r="F341" s="11"/>
      <c r="G341" s="11"/>
      <c r="H341" s="11"/>
    </row>
    <row r="342" spans="1:8" x14ac:dyDescent="0.25">
      <c r="A342" s="152"/>
      <c r="D342" s="11"/>
      <c r="E342" s="11"/>
      <c r="F342" s="11"/>
      <c r="G342" s="11"/>
      <c r="H342" s="11"/>
    </row>
    <row r="343" spans="1:8" x14ac:dyDescent="0.25">
      <c r="A343" s="152"/>
      <c r="D343" s="11"/>
      <c r="E343" s="11"/>
      <c r="F343" s="11"/>
      <c r="G343" s="11"/>
      <c r="H343" s="11"/>
    </row>
    <row r="344" spans="1:8" x14ac:dyDescent="0.25">
      <c r="A344" s="152"/>
      <c r="D344" s="11"/>
      <c r="E344" s="11"/>
      <c r="F344" s="11"/>
      <c r="G344" s="11"/>
      <c r="H344" s="11"/>
    </row>
    <row r="345" spans="1:8" x14ac:dyDescent="0.25">
      <c r="A345" s="152"/>
      <c r="D345" s="11"/>
      <c r="E345" s="11"/>
      <c r="F345" s="11"/>
      <c r="G345" s="11"/>
      <c r="H345" s="11"/>
    </row>
    <row r="346" spans="1:8" x14ac:dyDescent="0.25">
      <c r="A346" s="152"/>
      <c r="D346" s="11"/>
      <c r="E346" s="11"/>
      <c r="F346" s="11"/>
      <c r="G346" s="11"/>
      <c r="H346" s="11"/>
    </row>
    <row r="347" spans="1:8" x14ac:dyDescent="0.25">
      <c r="A347" s="152"/>
      <c r="D347" s="11"/>
      <c r="E347" s="11"/>
      <c r="F347" s="11"/>
      <c r="G347" s="11"/>
      <c r="H347" s="11"/>
    </row>
    <row r="348" spans="1:8" x14ac:dyDescent="0.25">
      <c r="A348" s="152"/>
      <c r="D348" s="11"/>
      <c r="E348" s="11"/>
      <c r="F348" s="11"/>
      <c r="G348" s="11"/>
      <c r="H348" s="11"/>
    </row>
    <row r="349" spans="1:8" x14ac:dyDescent="0.25">
      <c r="A349" s="152"/>
      <c r="D349" s="11"/>
      <c r="E349" s="11"/>
      <c r="F349" s="11"/>
      <c r="G349" s="11"/>
      <c r="H349" s="11"/>
    </row>
    <row r="350" spans="1:8" x14ac:dyDescent="0.25">
      <c r="A350" s="152"/>
      <c r="D350" s="11"/>
      <c r="E350" s="11"/>
      <c r="F350" s="11"/>
      <c r="G350" s="11"/>
      <c r="H350" s="11"/>
    </row>
    <row r="351" spans="1:8" x14ac:dyDescent="0.25">
      <c r="A351" s="152"/>
      <c r="D351" s="11"/>
      <c r="E351" s="11"/>
      <c r="F351" s="11"/>
      <c r="G351" s="11"/>
      <c r="H351" s="11"/>
    </row>
    <row r="352" spans="1:8" x14ac:dyDescent="0.25">
      <c r="A352" s="152"/>
      <c r="D352" s="11"/>
      <c r="E352" s="11"/>
      <c r="F352" s="11"/>
      <c r="G352" s="11"/>
      <c r="H352" s="11"/>
    </row>
    <row r="353" spans="1:8" x14ac:dyDescent="0.25">
      <c r="A353" s="152"/>
      <c r="D353" s="11"/>
      <c r="E353" s="11"/>
      <c r="F353" s="11"/>
      <c r="G353" s="11"/>
      <c r="H353" s="11"/>
    </row>
    <row r="354" spans="1:8" x14ac:dyDescent="0.25">
      <c r="A354" s="152"/>
      <c r="D354" s="11"/>
      <c r="E354" s="11"/>
      <c r="F354" s="11"/>
      <c r="G354" s="11"/>
      <c r="H354" s="11"/>
    </row>
    <row r="355" spans="1:8" x14ac:dyDescent="0.25">
      <c r="A355" s="152"/>
      <c r="D355" s="11"/>
      <c r="E355" s="11"/>
      <c r="F355" s="11"/>
      <c r="G355" s="11"/>
      <c r="H355" s="11"/>
    </row>
    <row r="356" spans="1:8" x14ac:dyDescent="0.25">
      <c r="A356" s="152"/>
      <c r="D356" s="11"/>
      <c r="E356" s="11"/>
      <c r="F356" s="11"/>
      <c r="G356" s="11"/>
      <c r="H356" s="11"/>
    </row>
    <row r="357" spans="1:8" x14ac:dyDescent="0.25">
      <c r="A357" s="152"/>
      <c r="D357" s="11"/>
      <c r="E357" s="11"/>
      <c r="F357" s="11"/>
      <c r="G357" s="11"/>
      <c r="H357" s="11"/>
    </row>
    <row r="358" spans="1:8" x14ac:dyDescent="0.25">
      <c r="A358" s="152"/>
      <c r="D358" s="11"/>
      <c r="E358" s="11"/>
      <c r="F358" s="11"/>
      <c r="G358" s="11"/>
      <c r="H358" s="11"/>
    </row>
    <row r="359" spans="1:8" x14ac:dyDescent="0.25">
      <c r="A359" s="152"/>
      <c r="D359" s="11"/>
      <c r="E359" s="11"/>
      <c r="F359" s="11"/>
      <c r="G359" s="11"/>
      <c r="H359" s="11"/>
    </row>
    <row r="360" spans="1:8" x14ac:dyDescent="0.25">
      <c r="A360" s="152"/>
      <c r="D360" s="11"/>
      <c r="E360" s="11"/>
      <c r="F360" s="11"/>
      <c r="G360" s="11"/>
      <c r="H360" s="11"/>
    </row>
    <row r="361" spans="1:8" x14ac:dyDescent="0.25">
      <c r="A361" s="152"/>
      <c r="D361" s="11"/>
      <c r="E361" s="11"/>
      <c r="F361" s="11"/>
      <c r="G361" s="11"/>
      <c r="H361" s="11"/>
    </row>
    <row r="362" spans="1:8" x14ac:dyDescent="0.25">
      <c r="A362" s="152"/>
      <c r="D362" s="11"/>
      <c r="E362" s="11"/>
      <c r="F362" s="11"/>
      <c r="G362" s="11"/>
      <c r="H362" s="11"/>
    </row>
    <row r="363" spans="1:8" x14ac:dyDescent="0.25">
      <c r="A363" s="152"/>
      <c r="D363" s="11"/>
      <c r="E363" s="11"/>
      <c r="F363" s="11"/>
      <c r="G363" s="11"/>
      <c r="H363" s="11"/>
    </row>
    <row r="364" spans="1:8" x14ac:dyDescent="0.25">
      <c r="A364" s="152"/>
      <c r="D364" s="11"/>
      <c r="E364" s="11"/>
      <c r="F364" s="11"/>
      <c r="G364" s="11"/>
      <c r="H364" s="11"/>
    </row>
    <row r="365" spans="1:8" x14ac:dyDescent="0.25">
      <c r="A365" s="152"/>
      <c r="D365" s="11"/>
      <c r="E365" s="11"/>
      <c r="F365" s="11"/>
      <c r="G365" s="11"/>
      <c r="H365" s="11"/>
    </row>
    <row r="366" spans="1:8" x14ac:dyDescent="0.25">
      <c r="A366" s="152"/>
      <c r="D366" s="11"/>
      <c r="E366" s="11"/>
      <c r="F366" s="11"/>
      <c r="G366" s="11"/>
      <c r="H366" s="11"/>
    </row>
    <row r="367" spans="1:8" x14ac:dyDescent="0.25">
      <c r="A367" s="152"/>
      <c r="D367" s="11"/>
      <c r="E367" s="11"/>
      <c r="F367" s="11"/>
      <c r="G367" s="11"/>
      <c r="H367" s="11"/>
    </row>
    <row r="368" spans="1:8" x14ac:dyDescent="0.25">
      <c r="A368" s="152"/>
      <c r="D368" s="11"/>
      <c r="E368" s="11"/>
      <c r="F368" s="11"/>
      <c r="G368" s="11"/>
      <c r="H368" s="11"/>
    </row>
    <row r="369" spans="1:8" x14ac:dyDescent="0.25">
      <c r="A369" s="152"/>
      <c r="D369" s="11"/>
      <c r="E369" s="11"/>
      <c r="F369" s="11"/>
      <c r="G369" s="11"/>
      <c r="H369" s="11"/>
    </row>
    <row r="370" spans="1:8" x14ac:dyDescent="0.25">
      <c r="A370" s="152"/>
      <c r="D370" s="11"/>
      <c r="E370" s="11"/>
      <c r="F370" s="11"/>
      <c r="G370" s="11"/>
      <c r="H370" s="11"/>
    </row>
    <row r="371" spans="1:8" x14ac:dyDescent="0.25">
      <c r="A371" s="152"/>
      <c r="D371" s="11"/>
      <c r="E371" s="11"/>
      <c r="F371" s="11"/>
      <c r="G371" s="11"/>
      <c r="H371" s="11"/>
    </row>
    <row r="372" spans="1:8" x14ac:dyDescent="0.25">
      <c r="A372" s="152"/>
      <c r="D372" s="11"/>
      <c r="E372" s="11"/>
      <c r="F372" s="11"/>
      <c r="G372" s="11"/>
      <c r="H372" s="11"/>
    </row>
    <row r="373" spans="1:8" x14ac:dyDescent="0.25">
      <c r="A373" s="152"/>
      <c r="D373" s="11"/>
      <c r="E373" s="11"/>
      <c r="F373" s="11"/>
      <c r="G373" s="11"/>
      <c r="H373" s="11"/>
    </row>
    <row r="374" spans="1:8" x14ac:dyDescent="0.25">
      <c r="A374" s="152"/>
      <c r="D374" s="11"/>
      <c r="E374" s="11"/>
      <c r="F374" s="11"/>
      <c r="G374" s="11"/>
      <c r="H374" s="11"/>
    </row>
    <row r="375" spans="1:8" x14ac:dyDescent="0.25">
      <c r="A375" s="152"/>
      <c r="D375" s="11"/>
      <c r="E375" s="11"/>
      <c r="F375" s="11"/>
      <c r="G375" s="11"/>
      <c r="H375" s="11"/>
    </row>
    <row r="376" spans="1:8" x14ac:dyDescent="0.25">
      <c r="A376" s="152"/>
      <c r="D376" s="11"/>
      <c r="E376" s="11"/>
      <c r="F376" s="11"/>
      <c r="G376" s="11"/>
      <c r="H376" s="11"/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31" r:id="rId4" name="Button 11">
              <controlPr defaultSize="0" print="0" autoFill="0" autoPict="0" macro="[0]!Balance_sheet_equalizer">
                <anchor moveWithCells="1" sizeWithCells="1">
                  <from>
                    <xdr:col>1</xdr:col>
                    <xdr:colOff>409575</xdr:colOff>
                    <xdr:row>0</xdr:row>
                    <xdr:rowOff>66675</xdr:rowOff>
                  </from>
                  <to>
                    <xdr:col>1</xdr:col>
                    <xdr:colOff>3248025</xdr:colOff>
                    <xdr:row>0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U2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H14" sqref="H14"/>
    </sheetView>
  </sheetViews>
  <sheetFormatPr defaultRowHeight="15" x14ac:dyDescent="0.25"/>
  <cols>
    <col min="1" max="1" width="55.42578125" customWidth="1"/>
    <col min="2" max="2" width="12.140625" customWidth="1"/>
    <col min="15" max="40" width="9.85546875" customWidth="1"/>
  </cols>
  <sheetData>
    <row r="1" spans="1:73" x14ac:dyDescent="0.25">
      <c r="C1">
        <v>2015</v>
      </c>
      <c r="D1">
        <v>2016</v>
      </c>
      <c r="E1">
        <v>2017</v>
      </c>
      <c r="F1">
        <v>2018</v>
      </c>
      <c r="G1">
        <v>2019</v>
      </c>
      <c r="H1">
        <v>2020</v>
      </c>
      <c r="I1">
        <v>2021</v>
      </c>
      <c r="J1">
        <v>2022</v>
      </c>
      <c r="K1">
        <v>2023</v>
      </c>
      <c r="L1">
        <v>2024</v>
      </c>
      <c r="M1">
        <v>2025</v>
      </c>
      <c r="N1">
        <v>2026</v>
      </c>
      <c r="O1">
        <v>2027</v>
      </c>
      <c r="P1">
        <v>2028</v>
      </c>
      <c r="Q1">
        <v>2029</v>
      </c>
      <c r="R1">
        <v>2030</v>
      </c>
      <c r="S1">
        <v>2031</v>
      </c>
      <c r="T1">
        <v>2032</v>
      </c>
      <c r="U1">
        <v>2033</v>
      </c>
      <c r="V1">
        <v>2034</v>
      </c>
      <c r="W1">
        <v>2035</v>
      </c>
      <c r="X1">
        <v>2036</v>
      </c>
      <c r="Y1">
        <v>2037</v>
      </c>
      <c r="Z1">
        <v>2038</v>
      </c>
      <c r="AA1">
        <v>2039</v>
      </c>
      <c r="AB1">
        <v>2040</v>
      </c>
      <c r="AC1">
        <v>2041</v>
      </c>
      <c r="AD1">
        <v>2042</v>
      </c>
      <c r="AE1">
        <v>2043</v>
      </c>
      <c r="AF1">
        <v>2044</v>
      </c>
      <c r="AG1">
        <v>2045</v>
      </c>
      <c r="AH1">
        <v>2046</v>
      </c>
      <c r="AI1">
        <v>2047</v>
      </c>
      <c r="AJ1">
        <v>2048</v>
      </c>
      <c r="AK1">
        <v>2049</v>
      </c>
      <c r="AL1">
        <v>2050</v>
      </c>
      <c r="AM1">
        <v>2051</v>
      </c>
      <c r="AN1">
        <v>2052</v>
      </c>
      <c r="AO1">
        <v>2053</v>
      </c>
      <c r="AP1">
        <v>2054</v>
      </c>
      <c r="AQ1">
        <v>2055</v>
      </c>
      <c r="AR1">
        <v>2056</v>
      </c>
      <c r="AS1">
        <v>2057</v>
      </c>
      <c r="AT1">
        <v>2058</v>
      </c>
      <c r="AU1">
        <v>2059</v>
      </c>
      <c r="AV1">
        <v>2060</v>
      </c>
      <c r="AW1">
        <v>2061</v>
      </c>
      <c r="AX1">
        <v>2062</v>
      </c>
      <c r="AY1">
        <v>2063</v>
      </c>
      <c r="AZ1">
        <v>2064</v>
      </c>
      <c r="BA1">
        <v>2065</v>
      </c>
      <c r="BB1">
        <v>2066</v>
      </c>
      <c r="BC1">
        <v>2067</v>
      </c>
      <c r="BD1">
        <v>2068</v>
      </c>
      <c r="BE1">
        <v>2069</v>
      </c>
      <c r="BF1">
        <v>2070</v>
      </c>
      <c r="BG1">
        <v>2071</v>
      </c>
      <c r="BH1">
        <v>2072</v>
      </c>
      <c r="BI1">
        <v>2073</v>
      </c>
      <c r="BJ1">
        <v>2074</v>
      </c>
      <c r="BK1">
        <v>2075</v>
      </c>
      <c r="BL1">
        <v>2075</v>
      </c>
      <c r="BM1">
        <v>2075</v>
      </c>
      <c r="BN1">
        <v>2075</v>
      </c>
      <c r="BO1">
        <v>2075</v>
      </c>
      <c r="BP1">
        <v>2075</v>
      </c>
      <c r="BQ1">
        <v>2075</v>
      </c>
      <c r="BR1">
        <v>2075</v>
      </c>
      <c r="BS1">
        <v>2075</v>
      </c>
      <c r="BT1">
        <v>2075</v>
      </c>
      <c r="BU1">
        <v>2075</v>
      </c>
    </row>
    <row r="2" spans="1:73" ht="15.75" thickBot="1" x14ac:dyDescent="0.3">
      <c r="A2" t="s">
        <v>8</v>
      </c>
      <c r="B2" s="305">
        <v>10000</v>
      </c>
      <c r="C2">
        <f>0.8*(7500/300)/0.2</f>
        <v>100</v>
      </c>
      <c r="D2">
        <f>$B2*D3</f>
        <v>120</v>
      </c>
      <c r="E2">
        <f t="shared" ref="E2:M2" si="0">$B2*E3</f>
        <v>200</v>
      </c>
      <c r="F2">
        <f t="shared" si="0"/>
        <v>1760</v>
      </c>
      <c r="G2">
        <f t="shared" si="0"/>
        <v>1260</v>
      </c>
      <c r="H2">
        <f t="shared" si="0"/>
        <v>1300</v>
      </c>
      <c r="I2">
        <f t="shared" si="0"/>
        <v>1100</v>
      </c>
      <c r="J2">
        <f t="shared" si="0"/>
        <v>1250</v>
      </c>
      <c r="K2">
        <f t="shared" si="0"/>
        <v>1230</v>
      </c>
      <c r="L2">
        <f t="shared" si="0"/>
        <v>1240</v>
      </c>
      <c r="M2">
        <f t="shared" si="0"/>
        <v>440</v>
      </c>
      <c r="N2" s="2"/>
    </row>
    <row r="3" spans="1:73" ht="15.75" thickBot="1" x14ac:dyDescent="0.3">
      <c r="A3" t="s">
        <v>1</v>
      </c>
      <c r="B3" s="306">
        <f>SUM(C3:N3)</f>
        <v>1</v>
      </c>
      <c r="C3" s="247">
        <f>C2/B2</f>
        <v>0.01</v>
      </c>
      <c r="D3" s="248">
        <v>1.2E-2</v>
      </c>
      <c r="E3" s="248">
        <v>0.02</v>
      </c>
      <c r="F3" s="248">
        <v>0.17599999999999999</v>
      </c>
      <c r="G3" s="248">
        <v>0.126</v>
      </c>
      <c r="H3" s="248">
        <v>0.13</v>
      </c>
      <c r="I3" s="248">
        <v>0.11</v>
      </c>
      <c r="J3" s="248">
        <v>0.125</v>
      </c>
      <c r="K3" s="248">
        <v>0.123</v>
      </c>
      <c r="L3" s="248">
        <v>0.124</v>
      </c>
      <c r="M3" s="249">
        <v>4.3999999999999997E-2</v>
      </c>
      <c r="N3" s="2"/>
    </row>
    <row r="4" spans="1:73" x14ac:dyDescent="0.25">
      <c r="A4" t="s">
        <v>336</v>
      </c>
      <c r="B4" s="3"/>
      <c r="C4" s="2">
        <f>7500/300</f>
        <v>25</v>
      </c>
      <c r="D4" s="2">
        <f t="shared" ref="D4:M4" si="1">$B5*D3</f>
        <v>30</v>
      </c>
      <c r="E4" s="2">
        <f t="shared" si="1"/>
        <v>50</v>
      </c>
      <c r="F4" s="2">
        <f t="shared" si="1"/>
        <v>440</v>
      </c>
      <c r="G4" s="2">
        <f t="shared" si="1"/>
        <v>315</v>
      </c>
      <c r="H4" s="2">
        <f t="shared" si="1"/>
        <v>325</v>
      </c>
      <c r="I4" s="2">
        <f t="shared" si="1"/>
        <v>275</v>
      </c>
      <c r="J4" s="2">
        <f t="shared" si="1"/>
        <v>312.5</v>
      </c>
      <c r="K4" s="2">
        <f t="shared" si="1"/>
        <v>307.5</v>
      </c>
      <c r="L4" s="2">
        <f t="shared" si="1"/>
        <v>310</v>
      </c>
      <c r="M4" s="2">
        <f t="shared" si="1"/>
        <v>110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</row>
    <row r="5" spans="1:73" x14ac:dyDescent="0.25">
      <c r="A5" t="s">
        <v>9</v>
      </c>
      <c r="B5">
        <v>2500</v>
      </c>
      <c r="N5" s="2">
        <f t="shared" ref="N5:T5" si="2">$B2*$B9/7</f>
        <v>357.14285714285717</v>
      </c>
      <c r="O5" s="2">
        <f t="shared" si="2"/>
        <v>357.14285714285717</v>
      </c>
      <c r="P5" s="2">
        <f t="shared" si="2"/>
        <v>357.14285714285717</v>
      </c>
      <c r="Q5" s="2">
        <f t="shared" si="2"/>
        <v>357.14285714285717</v>
      </c>
      <c r="R5" s="2">
        <f t="shared" si="2"/>
        <v>357.14285714285717</v>
      </c>
      <c r="S5" s="2">
        <f t="shared" si="2"/>
        <v>357.14285714285717</v>
      </c>
      <c r="T5" s="2">
        <f t="shared" si="2"/>
        <v>357.14285714285717</v>
      </c>
      <c r="U5" s="2">
        <f t="shared" ref="U5:AA5" si="3">$B2*$B10/7</f>
        <v>500</v>
      </c>
      <c r="V5" s="2">
        <f t="shared" si="3"/>
        <v>500</v>
      </c>
      <c r="W5" s="2">
        <f t="shared" si="3"/>
        <v>500</v>
      </c>
      <c r="X5" s="2">
        <f t="shared" si="3"/>
        <v>500</v>
      </c>
      <c r="Y5" s="2">
        <f t="shared" si="3"/>
        <v>500</v>
      </c>
      <c r="Z5" s="2">
        <f t="shared" si="3"/>
        <v>500</v>
      </c>
      <c r="AA5" s="2">
        <f t="shared" si="3"/>
        <v>500</v>
      </c>
      <c r="AB5" s="2">
        <f t="shared" ref="AB5:AH5" si="4">$B2*$B11/7</f>
        <v>571.42857142857144</v>
      </c>
      <c r="AC5" s="2">
        <f t="shared" si="4"/>
        <v>571.42857142857144</v>
      </c>
      <c r="AD5" s="2">
        <f t="shared" si="4"/>
        <v>571.42857142857144</v>
      </c>
      <c r="AE5" s="2">
        <f t="shared" si="4"/>
        <v>571.42857142857144</v>
      </c>
      <c r="AF5" s="2">
        <f t="shared" si="4"/>
        <v>571.42857142857144</v>
      </c>
      <c r="AG5" s="2">
        <f t="shared" si="4"/>
        <v>571.42857142857144</v>
      </c>
      <c r="AH5" s="2">
        <f t="shared" si="4"/>
        <v>571.42857142857144</v>
      </c>
      <c r="AI5" s="2"/>
    </row>
    <row r="6" spans="1:73" x14ac:dyDescent="0.25">
      <c r="A6" t="s">
        <v>11</v>
      </c>
      <c r="C6" s="2">
        <f>C2</f>
        <v>100</v>
      </c>
      <c r="D6" s="2">
        <f t="shared" ref="D6:N6" si="5">C6+D2</f>
        <v>220</v>
      </c>
      <c r="E6" s="2">
        <f t="shared" si="5"/>
        <v>420</v>
      </c>
      <c r="F6" s="2">
        <f t="shared" si="5"/>
        <v>2180</v>
      </c>
      <c r="G6" s="2">
        <f t="shared" si="5"/>
        <v>3440</v>
      </c>
      <c r="H6" s="2">
        <f t="shared" si="5"/>
        <v>4740</v>
      </c>
      <c r="I6" s="2">
        <f t="shared" si="5"/>
        <v>5840</v>
      </c>
      <c r="J6" s="2">
        <f t="shared" si="5"/>
        <v>7090</v>
      </c>
      <c r="K6" s="2">
        <f t="shared" si="5"/>
        <v>8320</v>
      </c>
      <c r="L6" s="2">
        <f t="shared" si="5"/>
        <v>9560</v>
      </c>
      <c r="M6" s="2">
        <f t="shared" si="5"/>
        <v>10000</v>
      </c>
      <c r="N6" s="2">
        <f t="shared" si="5"/>
        <v>10000</v>
      </c>
      <c r="O6" s="2">
        <f t="shared" ref="O6:AH6" si="6">N6-O5</f>
        <v>9642.8571428571431</v>
      </c>
      <c r="P6" s="2">
        <f t="shared" si="6"/>
        <v>9285.7142857142862</v>
      </c>
      <c r="Q6" s="2">
        <f t="shared" si="6"/>
        <v>8928.5714285714294</v>
      </c>
      <c r="R6" s="2">
        <f t="shared" si="6"/>
        <v>8571.4285714285725</v>
      </c>
      <c r="S6" s="2">
        <f t="shared" si="6"/>
        <v>8214.2857142857156</v>
      </c>
      <c r="T6" s="2">
        <f t="shared" si="6"/>
        <v>7857.1428571428587</v>
      </c>
      <c r="U6" s="2">
        <f t="shared" si="6"/>
        <v>7357.1428571428587</v>
      </c>
      <c r="V6" s="2">
        <f t="shared" si="6"/>
        <v>6857.1428571428587</v>
      </c>
      <c r="W6" s="2">
        <f t="shared" si="6"/>
        <v>6357.1428571428587</v>
      </c>
      <c r="X6" s="2">
        <f t="shared" si="6"/>
        <v>5857.1428571428587</v>
      </c>
      <c r="Y6" s="2">
        <f t="shared" si="6"/>
        <v>5357.1428571428587</v>
      </c>
      <c r="Z6" s="2">
        <f t="shared" si="6"/>
        <v>4857.1428571428587</v>
      </c>
      <c r="AA6" s="2">
        <f t="shared" si="6"/>
        <v>4357.1428571428587</v>
      </c>
      <c r="AB6" s="2">
        <f t="shared" si="6"/>
        <v>3785.7142857142871</v>
      </c>
      <c r="AC6" s="2">
        <f t="shared" si="6"/>
        <v>3214.2857142857156</v>
      </c>
      <c r="AD6" s="2">
        <f t="shared" si="6"/>
        <v>2642.857142857144</v>
      </c>
      <c r="AE6" s="2">
        <f t="shared" si="6"/>
        <v>2071.4285714285725</v>
      </c>
      <c r="AF6" s="2">
        <f t="shared" si="6"/>
        <v>1500.0000000000009</v>
      </c>
      <c r="AG6" s="2">
        <f t="shared" si="6"/>
        <v>928.57142857142946</v>
      </c>
      <c r="AH6" s="2">
        <f t="shared" si="6"/>
        <v>357.14285714285802</v>
      </c>
      <c r="AI6" s="2"/>
    </row>
    <row r="8" spans="1:73" x14ac:dyDescent="0.25">
      <c r="A8" s="4" t="s">
        <v>5</v>
      </c>
      <c r="B8" s="4"/>
    </row>
    <row r="9" spans="1:73" x14ac:dyDescent="0.25">
      <c r="A9" s="4" t="s">
        <v>2</v>
      </c>
      <c r="B9" s="5">
        <v>0.25</v>
      </c>
    </row>
    <row r="10" spans="1:73" x14ac:dyDescent="0.25">
      <c r="A10" s="4" t="s">
        <v>3</v>
      </c>
      <c r="B10" s="5">
        <v>0.35</v>
      </c>
    </row>
    <row r="11" spans="1:73" x14ac:dyDescent="0.25">
      <c r="A11" s="4" t="s">
        <v>4</v>
      </c>
      <c r="B11" s="5">
        <v>0.4</v>
      </c>
    </row>
    <row r="12" spans="1:73" x14ac:dyDescent="0.25">
      <c r="A12" s="4"/>
      <c r="B12" s="4"/>
    </row>
    <row r="13" spans="1:73" x14ac:dyDescent="0.25">
      <c r="A13" s="4" t="s">
        <v>6</v>
      </c>
      <c r="B13" s="4"/>
    </row>
    <row r="14" spans="1:73" x14ac:dyDescent="0.25">
      <c r="A14" s="4" t="s">
        <v>7</v>
      </c>
      <c r="B14" s="6">
        <v>3.95E-2</v>
      </c>
    </row>
    <row r="15" spans="1:73" x14ac:dyDescent="0.25">
      <c r="A15" s="4" t="s">
        <v>2</v>
      </c>
      <c r="B15" s="6">
        <v>4.4999999999999998E-2</v>
      </c>
    </row>
    <row r="16" spans="1:73" x14ac:dyDescent="0.25">
      <c r="A16" s="4" t="s">
        <v>3</v>
      </c>
      <c r="B16" s="6">
        <v>4.8000000000000001E-2</v>
      </c>
    </row>
    <row r="17" spans="1:35" x14ac:dyDescent="0.25">
      <c r="A17" s="4" t="s">
        <v>4</v>
      </c>
      <c r="B17" s="6">
        <v>4.9500000000000002E-2</v>
      </c>
    </row>
    <row r="18" spans="1:35" x14ac:dyDescent="0.25">
      <c r="C18">
        <v>2015</v>
      </c>
      <c r="D18">
        <v>2016</v>
      </c>
      <c r="E18">
        <v>2017</v>
      </c>
      <c r="F18">
        <v>2018</v>
      </c>
      <c r="G18">
        <v>2019</v>
      </c>
      <c r="H18">
        <v>2020</v>
      </c>
      <c r="I18">
        <v>2021</v>
      </c>
      <c r="J18">
        <v>2022</v>
      </c>
      <c r="K18">
        <v>2023</v>
      </c>
      <c r="L18">
        <v>2024</v>
      </c>
      <c r="M18">
        <v>2025</v>
      </c>
      <c r="N18">
        <v>2026</v>
      </c>
      <c r="O18">
        <v>2027</v>
      </c>
      <c r="P18">
        <v>2028</v>
      </c>
      <c r="Q18">
        <v>2029</v>
      </c>
      <c r="R18">
        <v>2030</v>
      </c>
      <c r="S18">
        <v>2031</v>
      </c>
      <c r="T18">
        <v>2032</v>
      </c>
      <c r="U18">
        <v>2033</v>
      </c>
      <c r="V18">
        <v>2034</v>
      </c>
      <c r="W18">
        <v>2035</v>
      </c>
      <c r="X18">
        <v>2036</v>
      </c>
      <c r="Y18">
        <v>2037</v>
      </c>
      <c r="Z18">
        <v>2038</v>
      </c>
      <c r="AA18">
        <v>2039</v>
      </c>
      <c r="AB18">
        <v>2040</v>
      </c>
      <c r="AC18">
        <v>2041</v>
      </c>
      <c r="AD18">
        <v>2042</v>
      </c>
      <c r="AE18">
        <v>2043</v>
      </c>
      <c r="AF18">
        <v>2044</v>
      </c>
      <c r="AG18">
        <v>2045</v>
      </c>
      <c r="AH18">
        <v>2046</v>
      </c>
    </row>
    <row r="19" spans="1:35" x14ac:dyDescent="0.25">
      <c r="A19" t="s">
        <v>12</v>
      </c>
      <c r="C19" s="1">
        <f>C6/2*$B14</f>
        <v>1.9750000000000001</v>
      </c>
      <c r="D19" s="1">
        <f t="shared" ref="D19:M19" si="7">(D6+C6)/2*$B14</f>
        <v>6.32</v>
      </c>
      <c r="E19" s="1">
        <f t="shared" si="7"/>
        <v>12.64</v>
      </c>
      <c r="F19" s="1">
        <f t="shared" si="7"/>
        <v>51.35</v>
      </c>
      <c r="G19" s="1">
        <f t="shared" si="7"/>
        <v>110.995</v>
      </c>
      <c r="H19" s="1">
        <f t="shared" si="7"/>
        <v>161.55500000000001</v>
      </c>
      <c r="I19" s="1">
        <f t="shared" si="7"/>
        <v>208.95500000000001</v>
      </c>
      <c r="J19" s="1">
        <f t="shared" si="7"/>
        <v>255.36750000000001</v>
      </c>
      <c r="K19" s="1">
        <f t="shared" si="7"/>
        <v>304.34750000000003</v>
      </c>
      <c r="L19" s="1">
        <f t="shared" si="7"/>
        <v>353.13</v>
      </c>
      <c r="M19" s="1">
        <f t="shared" si="7"/>
        <v>386.31</v>
      </c>
      <c r="N19" s="1">
        <f>(N6+M6)/2*$B15</f>
        <v>450</v>
      </c>
      <c r="O19" s="1">
        <f>(O6+N6)/2*$B15</f>
        <v>441.96428571428572</v>
      </c>
      <c r="P19" s="1">
        <f t="shared" ref="P19:T19" si="8">(P6+O6)/2*$B15</f>
        <v>425.89285714285711</v>
      </c>
      <c r="Q19" s="1">
        <f t="shared" si="8"/>
        <v>409.82142857142861</v>
      </c>
      <c r="R19" s="1">
        <f t="shared" si="8"/>
        <v>393.75</v>
      </c>
      <c r="S19" s="1">
        <f t="shared" si="8"/>
        <v>377.6785714285715</v>
      </c>
      <c r="T19" s="1">
        <f t="shared" si="8"/>
        <v>361.60714285714289</v>
      </c>
      <c r="U19" s="1">
        <f>(U6+T6)/2*$B16</f>
        <v>365.14285714285722</v>
      </c>
      <c r="V19" s="1">
        <f>(V6+U6)/2*$B16</f>
        <v>341.14285714285722</v>
      </c>
      <c r="W19" s="1">
        <f t="shared" ref="W19:AA19" si="9">(W6+V6)/2*$B16</f>
        <v>317.14285714285722</v>
      </c>
      <c r="X19" s="1">
        <f t="shared" si="9"/>
        <v>293.14285714285722</v>
      </c>
      <c r="Y19" s="1">
        <f t="shared" si="9"/>
        <v>269.14285714285722</v>
      </c>
      <c r="Z19" s="1">
        <f t="shared" si="9"/>
        <v>245.14285714285722</v>
      </c>
      <c r="AA19" s="1">
        <f t="shared" si="9"/>
        <v>221.14285714285722</v>
      </c>
      <c r="AB19" s="1">
        <f>(AB6+AA6)/2*$B17</f>
        <v>201.53571428571436</v>
      </c>
      <c r="AC19" s="1">
        <f>(AC6+AB6)/2*$B17</f>
        <v>173.25000000000009</v>
      </c>
      <c r="AD19" s="1">
        <f t="shared" ref="AD19:AH19" si="10">(AD6+AC6)/2*$B17</f>
        <v>144.96428571428578</v>
      </c>
      <c r="AE19" s="1">
        <f t="shared" si="10"/>
        <v>116.67857142857149</v>
      </c>
      <c r="AF19" s="1">
        <f t="shared" si="10"/>
        <v>88.392857142857196</v>
      </c>
      <c r="AG19" s="1">
        <f t="shared" si="10"/>
        <v>60.107142857142904</v>
      </c>
      <c r="AH19" s="1">
        <f t="shared" si="10"/>
        <v>31.821428571428619</v>
      </c>
      <c r="AI19" s="1"/>
    </row>
    <row r="20" spans="1:35" x14ac:dyDescent="0.25">
      <c r="A20" t="s">
        <v>10</v>
      </c>
      <c r="C20" s="1">
        <f t="shared" ref="C20" si="11">C5+C19</f>
        <v>1.9750000000000001</v>
      </c>
      <c r="D20" s="1">
        <f t="shared" ref="D20" si="12">D5+D19</f>
        <v>6.32</v>
      </c>
      <c r="E20" s="1">
        <f t="shared" ref="E20" si="13">E5+E19</f>
        <v>12.64</v>
      </c>
      <c r="F20" s="1">
        <f t="shared" ref="F20" si="14">F5+F19</f>
        <v>51.35</v>
      </c>
      <c r="G20" s="1">
        <f t="shared" ref="G20" si="15">G5+G19</f>
        <v>110.995</v>
      </c>
      <c r="H20" s="1">
        <f t="shared" ref="H20" si="16">H5+H19</f>
        <v>161.55500000000001</v>
      </c>
      <c r="I20" s="1">
        <f t="shared" ref="I20" si="17">I5+I19</f>
        <v>208.95500000000001</v>
      </c>
      <c r="J20" s="1">
        <f t="shared" ref="J20" si="18">J5+J19</f>
        <v>255.36750000000001</v>
      </c>
      <c r="K20" s="1">
        <f t="shared" ref="K20" si="19">K5+K19</f>
        <v>304.34750000000003</v>
      </c>
      <c r="L20" s="1">
        <f t="shared" ref="L20" si="20">L5+L19</f>
        <v>353.13</v>
      </c>
      <c r="M20" s="1">
        <f t="shared" ref="M20" si="21">M5+M19</f>
        <v>386.31</v>
      </c>
      <c r="N20" s="1">
        <f t="shared" ref="N20" si="22">N5+N19</f>
        <v>807.14285714285711</v>
      </c>
      <c r="O20" s="1">
        <f t="shared" ref="O20" si="23">O5+O19</f>
        <v>799.10714285714289</v>
      </c>
      <c r="P20" s="1">
        <f t="shared" ref="P20" si="24">P5+P19</f>
        <v>783.03571428571422</v>
      </c>
      <c r="Q20" s="1">
        <f t="shared" ref="Q20" si="25">Q5+Q19</f>
        <v>766.96428571428578</v>
      </c>
      <c r="R20" s="1">
        <f t="shared" ref="R20" si="26">R5+R19</f>
        <v>750.89285714285711</v>
      </c>
      <c r="S20" s="1">
        <f t="shared" ref="S20" si="27">S5+S19</f>
        <v>734.82142857142867</v>
      </c>
      <c r="T20" s="1">
        <f t="shared" ref="T20:AH20" si="28">T5+T19</f>
        <v>718.75</v>
      </c>
      <c r="U20" s="1">
        <f t="shared" si="28"/>
        <v>865.14285714285722</v>
      </c>
      <c r="V20" s="1">
        <f t="shared" si="28"/>
        <v>841.14285714285722</v>
      </c>
      <c r="W20" s="1">
        <f t="shared" si="28"/>
        <v>817.14285714285722</v>
      </c>
      <c r="X20" s="1">
        <f t="shared" si="28"/>
        <v>793.14285714285722</v>
      </c>
      <c r="Y20" s="1">
        <f t="shared" si="28"/>
        <v>769.14285714285722</v>
      </c>
      <c r="Z20" s="1">
        <f t="shared" si="28"/>
        <v>745.14285714285722</v>
      </c>
      <c r="AA20" s="1">
        <f t="shared" si="28"/>
        <v>721.14285714285722</v>
      </c>
      <c r="AB20" s="1">
        <f t="shared" si="28"/>
        <v>772.96428571428578</v>
      </c>
      <c r="AC20" s="1">
        <f t="shared" si="28"/>
        <v>744.67857142857156</v>
      </c>
      <c r="AD20" s="1">
        <f t="shared" si="28"/>
        <v>716.39285714285722</v>
      </c>
      <c r="AE20" s="1">
        <f t="shared" si="28"/>
        <v>688.10714285714289</v>
      </c>
      <c r="AF20" s="1">
        <f t="shared" si="28"/>
        <v>659.82142857142867</v>
      </c>
      <c r="AG20" s="1">
        <f t="shared" si="28"/>
        <v>631.53571428571433</v>
      </c>
      <c r="AH20" s="1">
        <f t="shared" si="28"/>
        <v>603.25000000000011</v>
      </c>
      <c r="AI20" s="1"/>
    </row>
    <row r="23" spans="1:35" x14ac:dyDescent="0.25">
      <c r="A23" t="s">
        <v>449</v>
      </c>
      <c r="C23" s="260">
        <f>C3</f>
        <v>0.01</v>
      </c>
      <c r="D23" s="260">
        <f t="shared" ref="D23:M23" si="29">D3</f>
        <v>1.2E-2</v>
      </c>
      <c r="E23" s="260">
        <f t="shared" si="29"/>
        <v>0.02</v>
      </c>
      <c r="F23" s="260">
        <f t="shared" si="29"/>
        <v>0.17599999999999999</v>
      </c>
      <c r="G23" s="260">
        <f t="shared" si="29"/>
        <v>0.126</v>
      </c>
      <c r="H23" s="260">
        <f t="shared" si="29"/>
        <v>0.13</v>
      </c>
      <c r="I23" s="260">
        <f t="shared" si="29"/>
        <v>0.11</v>
      </c>
      <c r="J23" s="260">
        <f t="shared" si="29"/>
        <v>0.125</v>
      </c>
      <c r="K23" s="260">
        <f t="shared" si="29"/>
        <v>0.123</v>
      </c>
      <c r="L23" s="260">
        <f t="shared" si="29"/>
        <v>0.124</v>
      </c>
      <c r="M23" s="260">
        <f t="shared" si="29"/>
        <v>4.3999999999999997E-2</v>
      </c>
      <c r="N23" s="260"/>
      <c r="O23" s="260"/>
    </row>
    <row r="24" spans="1:35" x14ac:dyDescent="0.25">
      <c r="A24" t="s">
        <v>448</v>
      </c>
      <c r="E24" s="260"/>
      <c r="F24" s="260">
        <v>0.17599999999999999</v>
      </c>
      <c r="G24" s="260">
        <v>0.126</v>
      </c>
      <c r="H24" s="260">
        <v>0.13</v>
      </c>
      <c r="I24" s="260">
        <v>0.11</v>
      </c>
      <c r="J24" s="260">
        <v>0.125</v>
      </c>
      <c r="K24" s="260">
        <v>0.123</v>
      </c>
      <c r="L24" s="260">
        <v>0.124</v>
      </c>
      <c r="M24" s="260">
        <v>4.2000000000000003E-2</v>
      </c>
      <c r="N24" s="260">
        <v>4.3999999999999997E-2</v>
      </c>
      <c r="O24" s="260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BT21"/>
  <sheetViews>
    <sheetView workbookViewId="0">
      <selection activeCell="B2" sqref="B2:L2"/>
    </sheetView>
  </sheetViews>
  <sheetFormatPr defaultRowHeight="15" x14ac:dyDescent="0.25"/>
  <cols>
    <col min="1" max="1" width="27.140625" customWidth="1"/>
  </cols>
  <sheetData>
    <row r="1" spans="1:72" x14ac:dyDescent="0.25">
      <c r="B1" s="153">
        <v>2015</v>
      </c>
      <c r="C1" s="153">
        <v>2016</v>
      </c>
      <c r="D1" s="153">
        <v>2017</v>
      </c>
      <c r="E1" s="153">
        <v>2018</v>
      </c>
      <c r="F1" s="153">
        <v>2019</v>
      </c>
      <c r="G1" s="153">
        <v>2020</v>
      </c>
      <c r="H1" s="153">
        <v>2021</v>
      </c>
      <c r="I1" s="153">
        <v>2022</v>
      </c>
      <c r="J1" s="153">
        <v>2023</v>
      </c>
      <c r="K1" s="153">
        <v>2024</v>
      </c>
      <c r="L1" s="153">
        <v>2025</v>
      </c>
      <c r="M1" s="153">
        <v>2026</v>
      </c>
      <c r="N1" s="153">
        <v>2027</v>
      </c>
      <c r="O1" s="153">
        <v>2028</v>
      </c>
      <c r="P1" s="153">
        <v>2029</v>
      </c>
      <c r="Q1" s="153">
        <v>2030</v>
      </c>
      <c r="R1" s="153">
        <v>2031</v>
      </c>
      <c r="S1" s="153">
        <v>2032</v>
      </c>
      <c r="T1" s="153">
        <v>2033</v>
      </c>
      <c r="U1" s="153">
        <v>2034</v>
      </c>
      <c r="V1" s="153">
        <v>2035</v>
      </c>
      <c r="W1" s="153">
        <v>2036</v>
      </c>
      <c r="X1" s="153">
        <v>2037</v>
      </c>
      <c r="Y1" s="153">
        <v>2038</v>
      </c>
      <c r="Z1" s="153">
        <v>2039</v>
      </c>
      <c r="AA1" s="153">
        <v>2040</v>
      </c>
      <c r="AB1" s="153">
        <v>2041</v>
      </c>
      <c r="AC1" s="153">
        <v>2042</v>
      </c>
      <c r="AD1" s="153">
        <v>2043</v>
      </c>
      <c r="AE1" s="153">
        <v>2044</v>
      </c>
      <c r="AF1" s="153">
        <v>2045</v>
      </c>
      <c r="AG1" s="153">
        <v>2046</v>
      </c>
      <c r="AH1" s="153">
        <v>2047</v>
      </c>
      <c r="AI1" s="153">
        <v>2048</v>
      </c>
      <c r="AJ1" s="153">
        <v>2049</v>
      </c>
      <c r="AK1" s="153">
        <v>2050</v>
      </c>
      <c r="AL1" s="153">
        <v>2051</v>
      </c>
      <c r="AM1" s="153">
        <v>2052</v>
      </c>
      <c r="AN1" s="153">
        <v>2053</v>
      </c>
      <c r="AO1" s="153">
        <v>2054</v>
      </c>
      <c r="AP1" s="153">
        <v>2055</v>
      </c>
      <c r="AQ1" s="153">
        <v>2056</v>
      </c>
      <c r="AR1" s="153">
        <v>2057</v>
      </c>
      <c r="AS1" s="153">
        <v>2058</v>
      </c>
      <c r="AT1" s="153">
        <v>2059</v>
      </c>
      <c r="AU1" s="153">
        <v>2060</v>
      </c>
      <c r="AV1" s="153">
        <v>2061</v>
      </c>
      <c r="AW1" s="153">
        <v>2062</v>
      </c>
      <c r="AX1" s="153">
        <v>2063</v>
      </c>
      <c r="AY1" s="153">
        <v>2064</v>
      </c>
      <c r="AZ1" s="153">
        <v>2065</v>
      </c>
      <c r="BA1" s="153">
        <v>2066</v>
      </c>
      <c r="BB1" s="153">
        <v>2067</v>
      </c>
      <c r="BC1" s="153">
        <v>2068</v>
      </c>
      <c r="BD1" s="153">
        <v>2069</v>
      </c>
      <c r="BE1" s="153">
        <v>2070</v>
      </c>
      <c r="BF1" s="153">
        <v>2071</v>
      </c>
      <c r="BG1" s="153">
        <v>2072</v>
      </c>
      <c r="BH1" s="153">
        <v>2073</v>
      </c>
      <c r="BI1" s="153">
        <v>2074</v>
      </c>
      <c r="BJ1" s="153">
        <v>2075</v>
      </c>
      <c r="BK1" s="153">
        <v>2076</v>
      </c>
      <c r="BL1" s="153">
        <v>2077</v>
      </c>
      <c r="BM1" s="153">
        <v>2078</v>
      </c>
      <c r="BN1" s="153">
        <v>2079</v>
      </c>
      <c r="BO1" s="153">
        <v>2080</v>
      </c>
      <c r="BP1" s="153">
        <v>2081</v>
      </c>
      <c r="BQ1" s="153">
        <v>2082</v>
      </c>
      <c r="BR1" s="153">
        <v>2083</v>
      </c>
      <c r="BS1" s="153">
        <v>2084</v>
      </c>
      <c r="BT1" s="153">
        <v>2085</v>
      </c>
    </row>
    <row r="2" spans="1:72" x14ac:dyDescent="0.25">
      <c r="A2" t="s">
        <v>348</v>
      </c>
      <c r="B2" s="2">
        <f>('Orosz hitel'!C2+'Orosz hitel'!C4)*(1+Paraméterek!$B$7)</f>
        <v>125</v>
      </c>
      <c r="C2" s="2">
        <f>('Orosz hitel'!D2+'Orosz hitel'!D4)*(1+Paraméterek!$B$7)</f>
        <v>150</v>
      </c>
      <c r="D2" s="2">
        <f>('Orosz hitel'!E2+'Orosz hitel'!E4)*(1+Paraméterek!$B$7)</f>
        <v>250</v>
      </c>
      <c r="E2" s="2">
        <f>('Orosz hitel'!F2+'Orosz hitel'!F4)*(1+Paraméterek!$B$7)</f>
        <v>2200</v>
      </c>
      <c r="F2" s="2">
        <f>('Orosz hitel'!G2+'Orosz hitel'!G4)*(1+Paraméterek!$B$7)</f>
        <v>1575</v>
      </c>
      <c r="G2" s="2">
        <f>('Orosz hitel'!H2+'Orosz hitel'!H4)*(1+Paraméterek!$B$7)</f>
        <v>1625</v>
      </c>
      <c r="H2" s="2">
        <f>('Orosz hitel'!I2+'Orosz hitel'!I4)*(1+Paraméterek!$B$7)</f>
        <v>1375</v>
      </c>
      <c r="I2" s="2">
        <f>('Orosz hitel'!J2+'Orosz hitel'!J4)*(1+Paraméterek!$B$7)</f>
        <v>1562.5</v>
      </c>
      <c r="J2" s="2">
        <f>('Orosz hitel'!K2+'Orosz hitel'!K4)*(1+Paraméterek!$B$7)</f>
        <v>1537.5</v>
      </c>
      <c r="K2" s="2">
        <f>('Orosz hitel'!L2+'Orosz hitel'!L4)*(1+Paraméterek!$B$7)</f>
        <v>1550</v>
      </c>
      <c r="L2" s="2">
        <f>('Orosz hitel'!M2+'Orosz hitel'!M4)*(1+Paraméterek!$B$7)</f>
        <v>550</v>
      </c>
    </row>
    <row r="4" spans="1:72" x14ac:dyDescent="0.25">
      <c r="A4" t="s">
        <v>346</v>
      </c>
      <c r="B4" s="2">
        <f>B2</f>
        <v>125</v>
      </c>
      <c r="C4" s="2">
        <f t="shared" ref="C4:D4" si="0">C2</f>
        <v>150</v>
      </c>
      <c r="D4" s="2">
        <f t="shared" si="0"/>
        <v>250</v>
      </c>
      <c r="E4" s="2">
        <f>E2*0.3</f>
        <v>660</v>
      </c>
      <c r="F4" s="2">
        <f t="shared" ref="F4:L4" si="1">F2*0.3</f>
        <v>472.5</v>
      </c>
      <c r="G4" s="2">
        <f t="shared" si="1"/>
        <v>487.5</v>
      </c>
      <c r="H4" s="2">
        <f t="shared" si="1"/>
        <v>412.5</v>
      </c>
      <c r="I4" s="2">
        <f t="shared" si="1"/>
        <v>468.75</v>
      </c>
      <c r="J4" s="2">
        <f t="shared" si="1"/>
        <v>461.25</v>
      </c>
      <c r="K4" s="2">
        <f t="shared" si="1"/>
        <v>465</v>
      </c>
      <c r="L4" s="2">
        <f t="shared" si="1"/>
        <v>165</v>
      </c>
      <c r="M4" s="2"/>
    </row>
    <row r="5" spans="1:72" x14ac:dyDescent="0.25">
      <c r="A5" t="s">
        <v>347</v>
      </c>
      <c r="E5" s="2">
        <f>E2*0.7</f>
        <v>1540</v>
      </c>
      <c r="F5" s="2">
        <f t="shared" ref="F5:L5" si="2">F2*0.7</f>
        <v>1102.5</v>
      </c>
      <c r="G5" s="2">
        <f t="shared" si="2"/>
        <v>1137.5</v>
      </c>
      <c r="H5" s="2">
        <f t="shared" si="2"/>
        <v>962.49999999999989</v>
      </c>
      <c r="I5" s="2">
        <f t="shared" si="2"/>
        <v>1093.75</v>
      </c>
      <c r="J5" s="2">
        <f t="shared" si="2"/>
        <v>1076.25</v>
      </c>
      <c r="K5" s="2">
        <f t="shared" si="2"/>
        <v>1085</v>
      </c>
      <c r="L5" s="2">
        <f t="shared" si="2"/>
        <v>385</v>
      </c>
      <c r="M5" s="2"/>
    </row>
    <row r="6" spans="1:72" x14ac:dyDescent="0.25">
      <c r="M6" s="2"/>
    </row>
    <row r="7" spans="1:72" x14ac:dyDescent="0.25">
      <c r="A7" t="s">
        <v>349</v>
      </c>
    </row>
    <row r="8" spans="1:72" x14ac:dyDescent="0.25">
      <c r="A8" t="s">
        <v>346</v>
      </c>
      <c r="B8" s="2">
        <f>B4</f>
        <v>125</v>
      </c>
      <c r="C8" s="2">
        <f>B8+C4</f>
        <v>275</v>
      </c>
      <c r="D8" s="2">
        <f t="shared" ref="D8:G8" si="3">C8+D4</f>
        <v>525</v>
      </c>
      <c r="E8" s="2">
        <f t="shared" si="3"/>
        <v>1185</v>
      </c>
      <c r="F8" s="2">
        <f t="shared" si="3"/>
        <v>1657.5</v>
      </c>
      <c r="G8" s="2">
        <f t="shared" si="3"/>
        <v>2145</v>
      </c>
      <c r="H8" s="2">
        <f t="shared" ref="H8:L8" si="4">G8+H4</f>
        <v>2557.5</v>
      </c>
      <c r="I8" s="2">
        <f t="shared" si="4"/>
        <v>3026.25</v>
      </c>
      <c r="J8" s="2">
        <f t="shared" si="4"/>
        <v>3487.5</v>
      </c>
      <c r="K8" s="2">
        <f t="shared" si="4"/>
        <v>3952.5</v>
      </c>
      <c r="L8" s="2">
        <f t="shared" si="4"/>
        <v>4117.5</v>
      </c>
    </row>
    <row r="9" spans="1:72" x14ac:dyDescent="0.25">
      <c r="A9" t="s">
        <v>347</v>
      </c>
      <c r="B9" s="2">
        <f>B5</f>
        <v>0</v>
      </c>
      <c r="C9" s="2">
        <f>B9+C5</f>
        <v>0</v>
      </c>
      <c r="D9" s="2">
        <f t="shared" ref="D9:G9" si="5">C9+D5</f>
        <v>0</v>
      </c>
      <c r="E9" s="2">
        <f t="shared" si="5"/>
        <v>1540</v>
      </c>
      <c r="F9" s="2">
        <f t="shared" si="5"/>
        <v>2642.5</v>
      </c>
      <c r="G9" s="2">
        <f t="shared" si="5"/>
        <v>3780</v>
      </c>
      <c r="H9" s="2">
        <f t="shared" ref="H9:L9" si="6">G9+H5</f>
        <v>4742.5</v>
      </c>
      <c r="I9" s="2">
        <f t="shared" si="6"/>
        <v>5836.25</v>
      </c>
      <c r="J9" s="2">
        <f t="shared" si="6"/>
        <v>6912.5</v>
      </c>
      <c r="K9" s="2">
        <f t="shared" si="6"/>
        <v>7997.5</v>
      </c>
      <c r="L9" s="2">
        <f t="shared" si="6"/>
        <v>8382.5</v>
      </c>
    </row>
    <row r="12" spans="1:72" ht="15.75" thickBot="1" x14ac:dyDescent="0.3">
      <c r="A12" t="s">
        <v>350</v>
      </c>
    </row>
    <row r="13" spans="1:72" x14ac:dyDescent="0.25">
      <c r="A13" t="s">
        <v>351</v>
      </c>
      <c r="B13" s="176">
        <f>Paraméterek!B21</f>
        <v>0.02</v>
      </c>
      <c r="C13">
        <f>L8*B13</f>
        <v>82.350000000000009</v>
      </c>
    </row>
    <row r="14" spans="1:72" ht="15.75" thickBot="1" x14ac:dyDescent="0.3">
      <c r="A14" t="s">
        <v>347</v>
      </c>
      <c r="B14" s="177">
        <f>Paraméterek!B22</f>
        <v>0.04</v>
      </c>
      <c r="C14" s="1">
        <f>L9*B14</f>
        <v>335.3</v>
      </c>
    </row>
    <row r="15" spans="1:72" x14ac:dyDescent="0.25">
      <c r="C15" s="1">
        <f>AP18*B14</f>
        <v>157.23023937917455</v>
      </c>
    </row>
    <row r="16" spans="1:72" ht="18.75" x14ac:dyDescent="0.3">
      <c r="A16" s="163" t="s">
        <v>352</v>
      </c>
      <c r="J16" t="s">
        <v>346</v>
      </c>
      <c r="M16" s="2">
        <f>L8-$C13</f>
        <v>4035.15</v>
      </c>
      <c r="N16" s="2">
        <f>IF(M16-$C13&gt;0,M16-$C13,0)</f>
        <v>3952.8</v>
      </c>
      <c r="O16" s="2">
        <f t="shared" ref="O16:AJ16" si="7">IF(N16-$C13&gt;0,N16-$C13,0)</f>
        <v>3870.4500000000003</v>
      </c>
      <c r="P16" s="2">
        <f t="shared" si="7"/>
        <v>3788.1000000000004</v>
      </c>
      <c r="Q16" s="2">
        <f t="shared" si="7"/>
        <v>3705.7500000000005</v>
      </c>
      <c r="R16" s="2">
        <f t="shared" si="7"/>
        <v>3623.4000000000005</v>
      </c>
      <c r="S16" s="2">
        <f t="shared" si="7"/>
        <v>3541.0500000000006</v>
      </c>
      <c r="T16" s="2">
        <f t="shared" si="7"/>
        <v>3458.7000000000007</v>
      </c>
      <c r="U16" s="2">
        <f t="shared" si="7"/>
        <v>3376.3500000000008</v>
      </c>
      <c r="V16" s="2">
        <f t="shared" si="7"/>
        <v>3294.0000000000009</v>
      </c>
      <c r="W16" s="2">
        <f t="shared" si="7"/>
        <v>3211.650000000001</v>
      </c>
      <c r="X16" s="2">
        <f t="shared" si="7"/>
        <v>3129.3000000000011</v>
      </c>
      <c r="Y16" s="2">
        <f t="shared" si="7"/>
        <v>3046.9500000000012</v>
      </c>
      <c r="Z16" s="2">
        <f t="shared" si="7"/>
        <v>2964.6000000000013</v>
      </c>
      <c r="AA16" s="2">
        <f t="shared" si="7"/>
        <v>2882.2500000000014</v>
      </c>
      <c r="AB16" s="2">
        <f t="shared" si="7"/>
        <v>2799.9000000000015</v>
      </c>
      <c r="AC16" s="2">
        <f t="shared" si="7"/>
        <v>2717.5500000000015</v>
      </c>
      <c r="AD16" s="2">
        <f t="shared" si="7"/>
        <v>2635.2000000000016</v>
      </c>
      <c r="AE16" s="2">
        <f t="shared" si="7"/>
        <v>2552.8500000000017</v>
      </c>
      <c r="AF16" s="2">
        <f t="shared" si="7"/>
        <v>2470.5000000000018</v>
      </c>
      <c r="AG16" s="2">
        <f t="shared" si="7"/>
        <v>2388.1500000000019</v>
      </c>
      <c r="AH16" s="2">
        <f t="shared" si="7"/>
        <v>2305.800000000002</v>
      </c>
      <c r="AI16" s="2">
        <f t="shared" si="7"/>
        <v>2223.4500000000021</v>
      </c>
      <c r="AJ16" s="2">
        <f t="shared" si="7"/>
        <v>2141.1000000000022</v>
      </c>
      <c r="AK16" s="2">
        <f>IF(AJ16-$C13&gt;0,AJ16-$C13,0)</f>
        <v>2058.7500000000023</v>
      </c>
      <c r="AL16" s="2">
        <f t="shared" ref="AL16:AR16" si="8">IF(AK16-$C13&gt;0,AK16-$C13,0)</f>
        <v>1976.4000000000024</v>
      </c>
      <c r="AM16" s="2">
        <f t="shared" si="8"/>
        <v>1894.0500000000025</v>
      </c>
      <c r="AN16" s="2">
        <f t="shared" si="8"/>
        <v>1811.7000000000025</v>
      </c>
      <c r="AO16" s="2">
        <f t="shared" si="8"/>
        <v>1729.3500000000026</v>
      </c>
      <c r="AP16" s="2">
        <f t="shared" si="8"/>
        <v>1647.0000000000027</v>
      </c>
      <c r="AQ16" s="2">
        <f t="shared" si="8"/>
        <v>1564.6500000000028</v>
      </c>
      <c r="AR16" s="2">
        <f t="shared" si="8"/>
        <v>1482.3000000000029</v>
      </c>
      <c r="AS16" s="2">
        <f>IF(AR16-$C13&gt;0,AR16-$C13,0)</f>
        <v>1399.950000000003</v>
      </c>
      <c r="AT16" s="2">
        <f t="shared" ref="AT16:AV16" si="9">IF(AS16-$C13&gt;0,AS16-$C13,0)</f>
        <v>1317.6000000000031</v>
      </c>
      <c r="AU16" s="2">
        <f t="shared" si="9"/>
        <v>1235.2500000000032</v>
      </c>
      <c r="AV16" s="2">
        <f t="shared" si="9"/>
        <v>1152.9000000000033</v>
      </c>
      <c r="AW16" s="2">
        <f t="shared" ref="AW16:BJ16" si="10">IF(AV16-$C13&gt;0,AV16-$C13,0)</f>
        <v>1070.5500000000034</v>
      </c>
      <c r="AX16" s="2">
        <f t="shared" si="10"/>
        <v>988.20000000000334</v>
      </c>
      <c r="AY16" s="2">
        <f t="shared" si="10"/>
        <v>905.85000000000332</v>
      </c>
      <c r="AZ16" s="2">
        <f t="shared" si="10"/>
        <v>823.5000000000033</v>
      </c>
      <c r="BA16" s="2">
        <f t="shared" si="10"/>
        <v>741.15000000000327</v>
      </c>
      <c r="BB16" s="2">
        <f t="shared" si="10"/>
        <v>658.80000000000325</v>
      </c>
      <c r="BC16" s="2">
        <f t="shared" si="10"/>
        <v>576.45000000000323</v>
      </c>
      <c r="BD16" s="2">
        <f t="shared" si="10"/>
        <v>494.10000000000321</v>
      </c>
      <c r="BE16" s="2">
        <f t="shared" si="10"/>
        <v>411.75000000000318</v>
      </c>
      <c r="BF16" s="2">
        <f t="shared" si="10"/>
        <v>329.40000000000316</v>
      </c>
      <c r="BG16" s="2">
        <f t="shared" si="10"/>
        <v>247.05000000000314</v>
      </c>
      <c r="BH16" s="2">
        <f t="shared" si="10"/>
        <v>164.70000000000312</v>
      </c>
      <c r="BI16" s="2">
        <f t="shared" si="10"/>
        <v>82.350000000003106</v>
      </c>
      <c r="BJ16" s="2">
        <f t="shared" si="10"/>
        <v>3.0979663279140368E-12</v>
      </c>
      <c r="BK16" s="2">
        <f t="shared" ref="BK16:BK18" si="11">IF(BJ16-$C13&gt;0,BJ16-$C13,0)</f>
        <v>0</v>
      </c>
      <c r="BL16" s="2">
        <f t="shared" ref="BL16:BL18" si="12">IF(BK16-$C13&gt;0,BK16-$C13,0)</f>
        <v>0</v>
      </c>
      <c r="BM16" s="2">
        <f t="shared" ref="BM16:BM18" si="13">IF(BL16-$C13&gt;0,BL16-$C13,0)</f>
        <v>0</v>
      </c>
      <c r="BN16" s="2">
        <f t="shared" ref="BN16:BN18" si="14">IF(BM16-$C13&gt;0,BM16-$C13,0)</f>
        <v>0</v>
      </c>
      <c r="BO16" s="2">
        <f t="shared" ref="BO16:BO18" si="15">IF(BN16-$C13&gt;0,BN16-$C13,0)</f>
        <v>0</v>
      </c>
      <c r="BP16" s="2">
        <f t="shared" ref="BP16:BP18" si="16">IF(BO16-$C13&gt;0,BO16-$C13,0)</f>
        <v>0</v>
      </c>
      <c r="BQ16" s="2">
        <f t="shared" ref="BQ16:BQ18" si="17">IF(BP16-$C13&gt;0,BP16-$C13,0)</f>
        <v>0</v>
      </c>
      <c r="BR16" s="2">
        <f t="shared" ref="BR16:BR18" si="18">IF(BQ16-$C13&gt;0,BQ16-$C13,0)</f>
        <v>0</v>
      </c>
      <c r="BS16" s="2">
        <f t="shared" ref="BS16:BS18" si="19">IF(BR16-$C13&gt;0,BR16-$C13,0)</f>
        <v>0</v>
      </c>
      <c r="BT16" s="2">
        <f t="shared" ref="BT16:BT18" si="20">IF(BS16-$C13&gt;0,BS16-$C13,0)</f>
        <v>0</v>
      </c>
    </row>
    <row r="17" spans="1:72" ht="15.75" thickBot="1" x14ac:dyDescent="0.3">
      <c r="J17" t="s">
        <v>347</v>
      </c>
      <c r="M17" s="2">
        <f>L9-C14</f>
        <v>8047.2</v>
      </c>
      <c r="N17" s="2">
        <f>IF(M17-$C14&gt;0,M17-$C14,0)</f>
        <v>7711.9</v>
      </c>
      <c r="O17" s="2">
        <f t="shared" ref="O17:AJ17" si="21">IF(N17-$C14&gt;0,N17-$C14,0)</f>
        <v>7376.5999999999995</v>
      </c>
      <c r="P17" s="2">
        <f t="shared" si="21"/>
        <v>7041.2999999999993</v>
      </c>
      <c r="Q17" s="2">
        <f t="shared" si="21"/>
        <v>6705.9999999999991</v>
      </c>
      <c r="R17" s="2">
        <f t="shared" si="21"/>
        <v>6370.6999999999989</v>
      </c>
      <c r="S17" s="2">
        <f t="shared" si="21"/>
        <v>6035.3999999999987</v>
      </c>
      <c r="T17" s="2">
        <f t="shared" si="21"/>
        <v>5700.0999999999985</v>
      </c>
      <c r="U17" s="2">
        <f t="shared" si="21"/>
        <v>5364.7999999999984</v>
      </c>
      <c r="V17" s="2">
        <f t="shared" si="21"/>
        <v>5029.4999999999982</v>
      </c>
      <c r="W17" s="2">
        <f t="shared" si="21"/>
        <v>4694.199999999998</v>
      </c>
      <c r="X17" s="2">
        <f t="shared" si="21"/>
        <v>4358.8999999999978</v>
      </c>
      <c r="Y17" s="2">
        <f t="shared" si="21"/>
        <v>4023.5999999999976</v>
      </c>
      <c r="Z17" s="2">
        <f t="shared" si="21"/>
        <v>3688.2999999999975</v>
      </c>
      <c r="AA17" s="2">
        <f t="shared" si="21"/>
        <v>3352.9999999999973</v>
      </c>
      <c r="AB17" s="2">
        <f t="shared" si="21"/>
        <v>3017.6999999999971</v>
      </c>
      <c r="AC17" s="2">
        <f t="shared" si="21"/>
        <v>2682.3999999999969</v>
      </c>
      <c r="AD17" s="2">
        <f t="shared" si="21"/>
        <v>2347.0999999999967</v>
      </c>
      <c r="AE17" s="2">
        <f t="shared" si="21"/>
        <v>2011.7999999999968</v>
      </c>
      <c r="AF17" s="2">
        <f t="shared" si="21"/>
        <v>1676.4999999999968</v>
      </c>
      <c r="AG17" s="2">
        <f t="shared" si="21"/>
        <v>1341.1999999999969</v>
      </c>
      <c r="AH17" s="2">
        <f t="shared" si="21"/>
        <v>1005.8999999999969</v>
      </c>
      <c r="AI17" s="2">
        <f t="shared" si="21"/>
        <v>670.59999999999695</v>
      </c>
      <c r="AJ17" s="2">
        <f t="shared" si="21"/>
        <v>335.29999999999694</v>
      </c>
      <c r="AK17" s="2">
        <f>IF(AJ17-$C14&gt;0,AJ17-$C14,0)</f>
        <v>0</v>
      </c>
      <c r="AL17" s="2">
        <f t="shared" ref="AL17:AR17" si="22">IF(AK17-$C14&gt;0,AK17-$C14,0)</f>
        <v>0</v>
      </c>
      <c r="AM17" s="2">
        <f t="shared" si="22"/>
        <v>0</v>
      </c>
      <c r="AN17" s="2">
        <f t="shared" si="22"/>
        <v>0</v>
      </c>
      <c r="AO17" s="2">
        <f t="shared" si="22"/>
        <v>0</v>
      </c>
      <c r="AP17" s="2">
        <f t="shared" si="22"/>
        <v>0</v>
      </c>
      <c r="AQ17" s="2">
        <f t="shared" si="22"/>
        <v>0</v>
      </c>
      <c r="AR17" s="2">
        <f t="shared" si="22"/>
        <v>0</v>
      </c>
      <c r="AS17" s="2">
        <f>IF(AR17-$C14&gt;0,AR17-$C14,0)</f>
        <v>0</v>
      </c>
      <c r="AT17" s="2">
        <f t="shared" ref="AT17:AV17" si="23">IF(AS17-$C14&gt;0,AS17-$C14,0)</f>
        <v>0</v>
      </c>
      <c r="AU17" s="2">
        <f t="shared" si="23"/>
        <v>0</v>
      </c>
      <c r="AV17" s="2">
        <f t="shared" si="23"/>
        <v>0</v>
      </c>
      <c r="AW17" s="2">
        <f t="shared" ref="AW17:BJ17" si="24">IF(AV17-$C14&gt;0,AV17-$C14,0)</f>
        <v>0</v>
      </c>
      <c r="AX17" s="2">
        <f t="shared" si="24"/>
        <v>0</v>
      </c>
      <c r="AY17" s="2">
        <f t="shared" si="24"/>
        <v>0</v>
      </c>
      <c r="AZ17" s="2">
        <f t="shared" si="24"/>
        <v>0</v>
      </c>
      <c r="BA17" s="2">
        <f t="shared" si="24"/>
        <v>0</v>
      </c>
      <c r="BB17" s="2">
        <f t="shared" si="24"/>
        <v>0</v>
      </c>
      <c r="BC17" s="2">
        <f t="shared" si="24"/>
        <v>0</v>
      </c>
      <c r="BD17" s="2">
        <f t="shared" si="24"/>
        <v>0</v>
      </c>
      <c r="BE17" s="2">
        <f t="shared" si="24"/>
        <v>0</v>
      </c>
      <c r="BF17" s="2">
        <f t="shared" si="24"/>
        <v>0</v>
      </c>
      <c r="BG17" s="2">
        <f t="shared" si="24"/>
        <v>0</v>
      </c>
      <c r="BH17" s="2">
        <f t="shared" si="24"/>
        <v>0</v>
      </c>
      <c r="BI17" s="2">
        <f t="shared" si="24"/>
        <v>0</v>
      </c>
      <c r="BJ17" s="2">
        <f t="shared" si="24"/>
        <v>0</v>
      </c>
      <c r="BK17" s="2">
        <f t="shared" si="11"/>
        <v>0</v>
      </c>
      <c r="BL17" s="2">
        <f t="shared" si="12"/>
        <v>0</v>
      </c>
      <c r="BM17" s="2">
        <f t="shared" si="13"/>
        <v>0</v>
      </c>
      <c r="BN17" s="2">
        <f t="shared" si="14"/>
        <v>0</v>
      </c>
      <c r="BO17" s="2">
        <f t="shared" si="15"/>
        <v>0</v>
      </c>
      <c r="BP17" s="2">
        <f t="shared" si="16"/>
        <v>0</v>
      </c>
      <c r="BQ17" s="2">
        <f t="shared" si="17"/>
        <v>0</v>
      </c>
      <c r="BR17" s="2">
        <f t="shared" si="18"/>
        <v>0</v>
      </c>
      <c r="BS17" s="2">
        <f t="shared" si="19"/>
        <v>0</v>
      </c>
      <c r="BT17" s="2">
        <f t="shared" si="20"/>
        <v>0</v>
      </c>
    </row>
    <row r="18" spans="1:72" ht="15.75" thickBot="1" x14ac:dyDescent="0.3">
      <c r="A18" s="8" t="s">
        <v>353</v>
      </c>
      <c r="F18" s="178">
        <f>Paraméterek!B24</f>
        <v>0.3</v>
      </c>
      <c r="G18" s="162" t="s">
        <v>356</v>
      </c>
      <c r="AJ18" s="2"/>
      <c r="AK18" s="2"/>
      <c r="AL18" s="2"/>
      <c r="AM18" s="2"/>
      <c r="AN18" s="2"/>
      <c r="AO18" s="2"/>
      <c r="AP18" s="2">
        <f>L9*F18*(1+Paraméterek!B11)^(AP1-L1)</f>
        <v>3930.7559844793636</v>
      </c>
      <c r="AQ18" s="2">
        <f t="shared" ref="AQ18:BJ18" si="25">IF(AP18-$C15&gt;0,AP18-$C15,0)</f>
        <v>3773.5257451001889</v>
      </c>
      <c r="AR18" s="2">
        <f t="shared" si="25"/>
        <v>3616.2955057210143</v>
      </c>
      <c r="AS18" s="2">
        <f t="shared" si="25"/>
        <v>3459.0652663418396</v>
      </c>
      <c r="AT18" s="2">
        <f t="shared" si="25"/>
        <v>3301.8350269626649</v>
      </c>
      <c r="AU18" s="2">
        <f t="shared" si="25"/>
        <v>3144.6047875834902</v>
      </c>
      <c r="AV18" s="2">
        <f t="shared" si="25"/>
        <v>2987.3745482043155</v>
      </c>
      <c r="AW18" s="2">
        <f t="shared" si="25"/>
        <v>2830.1443088251408</v>
      </c>
      <c r="AX18" s="2">
        <f t="shared" si="25"/>
        <v>2672.9140694459661</v>
      </c>
      <c r="AY18" s="2">
        <f t="shared" si="25"/>
        <v>2515.6838300667914</v>
      </c>
      <c r="AZ18" s="2">
        <f t="shared" si="25"/>
        <v>2358.4535906876167</v>
      </c>
      <c r="BA18" s="2">
        <f t="shared" si="25"/>
        <v>2201.223351308442</v>
      </c>
      <c r="BB18" s="2">
        <f t="shared" si="25"/>
        <v>2043.9931119292676</v>
      </c>
      <c r="BC18" s="2">
        <f t="shared" si="25"/>
        <v>1886.7628725500931</v>
      </c>
      <c r="BD18" s="2">
        <f t="shared" si="25"/>
        <v>1729.5326331709186</v>
      </c>
      <c r="BE18" s="2">
        <f t="shared" si="25"/>
        <v>1572.3023937917442</v>
      </c>
      <c r="BF18" s="2">
        <f t="shared" si="25"/>
        <v>1415.0721544125697</v>
      </c>
      <c r="BG18" s="2">
        <f t="shared" si="25"/>
        <v>1257.8419150333953</v>
      </c>
      <c r="BH18" s="2">
        <f t="shared" si="25"/>
        <v>1100.6116756542208</v>
      </c>
      <c r="BI18" s="2">
        <f t="shared" si="25"/>
        <v>943.38143627504621</v>
      </c>
      <c r="BJ18" s="2">
        <f t="shared" si="25"/>
        <v>786.15119689587164</v>
      </c>
      <c r="BK18" s="2">
        <f t="shared" si="11"/>
        <v>628.92095751669706</v>
      </c>
      <c r="BL18" s="2">
        <f t="shared" si="12"/>
        <v>471.69071813752248</v>
      </c>
      <c r="BM18" s="2">
        <f t="shared" si="13"/>
        <v>314.4604787583479</v>
      </c>
      <c r="BN18" s="2">
        <f t="shared" si="14"/>
        <v>157.23023937917336</v>
      </c>
      <c r="BO18" s="2">
        <f t="shared" si="15"/>
        <v>0</v>
      </c>
      <c r="BP18" s="2">
        <f t="shared" si="16"/>
        <v>0</v>
      </c>
      <c r="BQ18" s="2">
        <f t="shared" si="17"/>
        <v>0</v>
      </c>
      <c r="BR18" s="2">
        <f t="shared" si="18"/>
        <v>0</v>
      </c>
      <c r="BS18" s="2">
        <f t="shared" si="19"/>
        <v>0</v>
      </c>
      <c r="BT18" s="2">
        <f t="shared" si="20"/>
        <v>0</v>
      </c>
    </row>
    <row r="19" spans="1:72" x14ac:dyDescent="0.25">
      <c r="AK19" s="2"/>
    </row>
    <row r="21" spans="1:72" x14ac:dyDescent="0.25">
      <c r="A21" t="s">
        <v>354</v>
      </c>
      <c r="M21" s="2">
        <f>L8-M16+L9-M17</f>
        <v>417.65000000000055</v>
      </c>
      <c r="N21" s="2">
        <f>M16-N16+M17-N17</f>
        <v>417.64999999999964</v>
      </c>
      <c r="O21" s="2">
        <f>N16-O16+N17-O17</f>
        <v>417.65000000000055</v>
      </c>
      <c r="P21" s="2">
        <f t="shared" ref="P21:AG21" si="26">O16-P16+O17-P17</f>
        <v>417.64999999999964</v>
      </c>
      <c r="Q21" s="2">
        <f t="shared" si="26"/>
        <v>417.65000000000055</v>
      </c>
      <c r="R21" s="2">
        <f t="shared" si="26"/>
        <v>417.64999999999964</v>
      </c>
      <c r="S21" s="2">
        <f t="shared" si="26"/>
        <v>417.65000000000055</v>
      </c>
      <c r="T21" s="2">
        <f t="shared" si="26"/>
        <v>417.64999999999964</v>
      </c>
      <c r="U21" s="2">
        <f t="shared" si="26"/>
        <v>417.65000000000055</v>
      </c>
      <c r="V21" s="2">
        <f t="shared" si="26"/>
        <v>417.64999999999964</v>
      </c>
      <c r="W21" s="2">
        <f t="shared" si="26"/>
        <v>417.65000000000055</v>
      </c>
      <c r="X21" s="2">
        <f t="shared" si="26"/>
        <v>417.64999999999964</v>
      </c>
      <c r="Y21" s="2">
        <f t="shared" si="26"/>
        <v>417.65000000000055</v>
      </c>
      <c r="Z21" s="2">
        <f t="shared" si="26"/>
        <v>417.64999999999964</v>
      </c>
      <c r="AA21" s="2">
        <f t="shared" si="26"/>
        <v>417.65000000000009</v>
      </c>
      <c r="AB21" s="2">
        <f t="shared" si="26"/>
        <v>417.65000000000009</v>
      </c>
      <c r="AC21" s="2">
        <f t="shared" si="26"/>
        <v>417.65000000000009</v>
      </c>
      <c r="AD21" s="2">
        <f t="shared" si="26"/>
        <v>417.65000000000009</v>
      </c>
      <c r="AE21" s="2">
        <f t="shared" si="26"/>
        <v>417.64999999999986</v>
      </c>
      <c r="AF21" s="2">
        <f t="shared" si="26"/>
        <v>417.65000000000009</v>
      </c>
      <c r="AG21" s="2">
        <f t="shared" si="26"/>
        <v>417.64999999999986</v>
      </c>
      <c r="AH21" s="2">
        <f t="shared" ref="AH21" si="27">AG16-AH16+AG17-AH17</f>
        <v>417.64999999999986</v>
      </c>
      <c r="AI21" s="2">
        <f t="shared" ref="AI21" si="28">AH16-AI16+AH17-AI17</f>
        <v>417.64999999999986</v>
      </c>
      <c r="AJ21" s="2">
        <f t="shared" ref="AJ21" si="29">AI16-AJ16+AI17-AJ17</f>
        <v>417.64999999999992</v>
      </c>
      <c r="AK21" s="2">
        <f t="shared" ref="AK21" si="30">AJ16-AK16+AJ17-AK17</f>
        <v>417.64999999999685</v>
      </c>
      <c r="AL21" s="2">
        <f t="shared" ref="AL21" si="31">AK16-AL16+AK17-AL17</f>
        <v>82.349999999999909</v>
      </c>
      <c r="AM21" s="2">
        <f t="shared" ref="AM21" si="32">AL16-AM16+AL17-AM17</f>
        <v>82.349999999999909</v>
      </c>
      <c r="AN21" s="2">
        <f t="shared" ref="AN21" si="33">AM16-AN16+AM17-AN17</f>
        <v>82.349999999999909</v>
      </c>
      <c r="AO21" s="2">
        <f t="shared" ref="AO21" si="34">AN16-AO16+AN17-AO17</f>
        <v>82.349999999999909</v>
      </c>
      <c r="AP21" s="2">
        <f t="shared" ref="AP21" si="35">AO16-AP16+AO17-AP17</f>
        <v>82.349999999999909</v>
      </c>
      <c r="AQ21" s="2">
        <f t="shared" ref="AQ21:BJ21" si="36">AP16-AQ16+AP17-AQ17+AP18-AQ18</f>
        <v>239.5802393791746</v>
      </c>
      <c r="AR21" s="2">
        <f t="shared" si="36"/>
        <v>239.5802393791746</v>
      </c>
      <c r="AS21" s="2">
        <f t="shared" si="36"/>
        <v>239.5802393791746</v>
      </c>
      <c r="AT21" s="2">
        <f t="shared" si="36"/>
        <v>239.5802393791746</v>
      </c>
      <c r="AU21" s="2">
        <f t="shared" si="36"/>
        <v>239.5802393791746</v>
      </c>
      <c r="AV21" s="2">
        <f t="shared" si="36"/>
        <v>239.5802393791746</v>
      </c>
      <c r="AW21" s="2">
        <f t="shared" si="36"/>
        <v>239.5802393791746</v>
      </c>
      <c r="AX21" s="2">
        <f t="shared" si="36"/>
        <v>239.5802393791746</v>
      </c>
      <c r="AY21" s="2">
        <f t="shared" si="36"/>
        <v>239.5802393791746</v>
      </c>
      <c r="AZ21" s="2">
        <f t="shared" si="36"/>
        <v>239.5802393791746</v>
      </c>
      <c r="BA21" s="2">
        <f t="shared" si="36"/>
        <v>239.5802393791746</v>
      </c>
      <c r="BB21" s="2">
        <f t="shared" si="36"/>
        <v>239.58023937917437</v>
      </c>
      <c r="BC21" s="2">
        <f t="shared" si="36"/>
        <v>239.5802393791746</v>
      </c>
      <c r="BD21" s="2">
        <f t="shared" si="36"/>
        <v>239.58023937917437</v>
      </c>
      <c r="BE21" s="2">
        <f t="shared" si="36"/>
        <v>239.5802393791746</v>
      </c>
      <c r="BF21" s="2">
        <f t="shared" si="36"/>
        <v>239.58023937917437</v>
      </c>
      <c r="BG21" s="2">
        <f t="shared" si="36"/>
        <v>239.5802393791746</v>
      </c>
      <c r="BH21" s="2">
        <f t="shared" si="36"/>
        <v>239.58023937917437</v>
      </c>
      <c r="BI21" s="2">
        <f t="shared" si="36"/>
        <v>239.58023937917449</v>
      </c>
      <c r="BJ21" s="2">
        <f t="shared" si="36"/>
        <v>239.5802393791746</v>
      </c>
      <c r="BK21" s="2">
        <f t="shared" ref="BK21" si="37">BJ16-BK16+BJ17-BK17+BJ18-BK18</f>
        <v>157.23023937917765</v>
      </c>
      <c r="BL21" s="2">
        <f t="shared" ref="BL21" si="38">BK16-BL16+BK17-BL17+BK18-BL18</f>
        <v>157.23023937917458</v>
      </c>
      <c r="BM21" s="2">
        <f t="shared" ref="BM21" si="39">BL16-BM16+BL17-BM17+BL18-BM18</f>
        <v>157.23023937917458</v>
      </c>
      <c r="BN21" s="2">
        <f t="shared" ref="BN21" si="40">BM16-BN16+BM17-BN17+BM18-BN18</f>
        <v>157.23023937917455</v>
      </c>
      <c r="BO21" s="2">
        <f t="shared" ref="BO21" si="41">BN16-BO16+BN17-BO17+BN18-BO18</f>
        <v>157.23023937917336</v>
      </c>
      <c r="BP21" s="2">
        <f t="shared" ref="BP21" si="42">BO16-BP16+BO17-BP17+BO18-BP18</f>
        <v>0</v>
      </c>
      <c r="BQ21" s="2">
        <f t="shared" ref="BQ21" si="43">BP16-BQ16+BP17-BQ17+BP18-BQ18</f>
        <v>0</v>
      </c>
      <c r="BR21" s="2">
        <f t="shared" ref="BR21" si="44">BQ16-BR16+BQ17-BR17+BQ18-BR18</f>
        <v>0</v>
      </c>
      <c r="BS21" s="2">
        <f t="shared" ref="BS21" si="45">BR16-BS16+BR17-BS17+BR18-BS18</f>
        <v>0</v>
      </c>
      <c r="BT21" s="2">
        <f t="shared" ref="BT21" si="46">BS16-BT16+BS17-BT17+BS18-BT18</f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/>
  <dimension ref="A1:T41"/>
  <sheetViews>
    <sheetView workbookViewId="0">
      <selection activeCell="R15" sqref="R15"/>
    </sheetView>
  </sheetViews>
  <sheetFormatPr defaultRowHeight="15" x14ac:dyDescent="0.25"/>
  <cols>
    <col min="1" max="1" width="37.5703125" customWidth="1"/>
    <col min="2" max="2" width="42.85546875" hidden="1" customWidth="1"/>
    <col min="15" max="16" width="10.7109375" customWidth="1"/>
    <col min="18" max="18" width="44.7109375" customWidth="1"/>
  </cols>
  <sheetData>
    <row r="1" spans="1:20" ht="15.75" x14ac:dyDescent="0.25">
      <c r="A1" s="289"/>
      <c r="B1" s="290"/>
      <c r="C1" s="288">
        <v>2003</v>
      </c>
      <c r="D1" s="288">
        <v>2004</v>
      </c>
      <c r="E1" s="288">
        <v>2005</v>
      </c>
      <c r="F1" s="288">
        <v>2006</v>
      </c>
      <c r="G1" s="288">
        <v>2007</v>
      </c>
      <c r="H1" s="288">
        <v>2008</v>
      </c>
      <c r="I1" s="288">
        <v>2009</v>
      </c>
      <c r="J1" s="288">
        <v>2010</v>
      </c>
      <c r="K1" s="288">
        <v>2011</v>
      </c>
      <c r="L1" s="288">
        <v>2012</v>
      </c>
      <c r="M1" s="288">
        <v>2013</v>
      </c>
      <c r="N1" s="288">
        <v>2014</v>
      </c>
      <c r="O1" s="166"/>
      <c r="P1" s="166"/>
      <c r="S1" s="235" t="s">
        <v>403</v>
      </c>
      <c r="T1" s="235" t="s">
        <v>404</v>
      </c>
    </row>
    <row r="2" spans="1:20" x14ac:dyDescent="0.25">
      <c r="A2" s="294" t="s">
        <v>20</v>
      </c>
      <c r="B2" s="269" t="s">
        <v>21</v>
      </c>
      <c r="C2" s="270">
        <v>84073</v>
      </c>
      <c r="D2" s="270">
        <v>95853</v>
      </c>
      <c r="E2" s="270">
        <v>110318</v>
      </c>
      <c r="F2" s="270">
        <v>112383</v>
      </c>
      <c r="G2" s="270">
        <v>133489</v>
      </c>
      <c r="H2" s="270">
        <v>144274</v>
      </c>
      <c r="I2" s="270">
        <v>156984</v>
      </c>
      <c r="J2" s="270">
        <v>167867</v>
      </c>
      <c r="K2" s="270">
        <v>174616</v>
      </c>
      <c r="L2" s="270">
        <v>184243</v>
      </c>
      <c r="M2" s="270">
        <v>185528</v>
      </c>
      <c r="N2" s="270">
        <v>172878</v>
      </c>
      <c r="O2" s="271"/>
      <c r="P2" s="271"/>
      <c r="Q2" s="262"/>
      <c r="S2" s="22">
        <v>185528</v>
      </c>
      <c r="T2" s="22">
        <f>S2/Paraméterek!$B$42</f>
        <v>624.84170820423003</v>
      </c>
    </row>
    <row r="3" spans="1:20" x14ac:dyDescent="0.25">
      <c r="A3" s="294" t="s">
        <v>23</v>
      </c>
      <c r="B3" s="269" t="s">
        <v>24</v>
      </c>
      <c r="C3" s="270">
        <v>1295</v>
      </c>
      <c r="D3" s="270">
        <v>946</v>
      </c>
      <c r="E3" s="270">
        <v>923</v>
      </c>
      <c r="F3" s="270">
        <v>777</v>
      </c>
      <c r="G3" s="270">
        <v>640</v>
      </c>
      <c r="H3" s="270">
        <v>696</v>
      </c>
      <c r="I3" s="270">
        <v>260</v>
      </c>
      <c r="J3" s="270">
        <v>547</v>
      </c>
      <c r="K3" s="270">
        <v>1019</v>
      </c>
      <c r="L3" s="270">
        <v>753</v>
      </c>
      <c r="M3" s="270">
        <v>541</v>
      </c>
      <c r="N3" s="270">
        <v>533</v>
      </c>
      <c r="O3" s="271"/>
      <c r="P3" s="271"/>
      <c r="Q3" s="262"/>
      <c r="S3" s="22">
        <v>541</v>
      </c>
      <c r="T3" s="22">
        <f>S3/Paraméterek!$B$42</f>
        <v>1.8220396066280478</v>
      </c>
    </row>
    <row r="4" spans="1:20" x14ac:dyDescent="0.25">
      <c r="A4" s="295" t="s">
        <v>26</v>
      </c>
      <c r="B4" s="272" t="s">
        <v>27</v>
      </c>
      <c r="C4" s="273">
        <v>11007</v>
      </c>
      <c r="D4" s="273">
        <v>4594</v>
      </c>
      <c r="E4" s="273">
        <v>2455</v>
      </c>
      <c r="F4" s="273">
        <v>3757</v>
      </c>
      <c r="G4" s="273">
        <v>5586</v>
      </c>
      <c r="H4" s="273">
        <v>4066</v>
      </c>
      <c r="I4" s="273">
        <v>2343</v>
      </c>
      <c r="J4" s="273">
        <v>3757</v>
      </c>
      <c r="K4" s="273">
        <v>10582</v>
      </c>
      <c r="L4" s="273">
        <v>5004</v>
      </c>
      <c r="M4" s="273">
        <v>3442</v>
      </c>
      <c r="N4" s="273">
        <v>4011</v>
      </c>
      <c r="O4" s="271"/>
      <c r="P4" s="271"/>
      <c r="Q4" s="262"/>
      <c r="S4" s="27">
        <v>3442</v>
      </c>
      <c r="T4" s="27">
        <f>S4/Paraméterek!$B$42</f>
        <v>11.592348107234271</v>
      </c>
    </row>
    <row r="5" spans="1:20" x14ac:dyDescent="0.25">
      <c r="A5" s="296" t="s">
        <v>28</v>
      </c>
      <c r="B5" s="274" t="s">
        <v>29</v>
      </c>
      <c r="C5" s="275"/>
      <c r="D5" s="275"/>
      <c r="E5" s="275">
        <v>19</v>
      </c>
      <c r="F5" s="275"/>
      <c r="G5" s="275"/>
      <c r="H5" s="275"/>
      <c r="I5" s="275"/>
      <c r="J5" s="275"/>
      <c r="K5" s="275"/>
      <c r="L5" s="275"/>
      <c r="M5" s="275"/>
      <c r="N5" s="275"/>
      <c r="O5" s="276"/>
      <c r="P5" s="276"/>
      <c r="Q5" s="263"/>
      <c r="S5" s="18"/>
      <c r="T5" s="18">
        <f>S5/Paraméterek!$B$42</f>
        <v>0</v>
      </c>
    </row>
    <row r="6" spans="1:20" x14ac:dyDescent="0.25">
      <c r="A6" s="296" t="s">
        <v>30</v>
      </c>
      <c r="B6" s="274" t="s">
        <v>31</v>
      </c>
      <c r="C6" s="275">
        <v>13556</v>
      </c>
      <c r="D6" s="275">
        <v>15868</v>
      </c>
      <c r="E6" s="275">
        <v>18190</v>
      </c>
      <c r="F6" s="275">
        <v>17326</v>
      </c>
      <c r="G6" s="275">
        <v>18661</v>
      </c>
      <c r="H6" s="275">
        <v>19064</v>
      </c>
      <c r="I6" s="275">
        <v>20617</v>
      </c>
      <c r="J6" s="275">
        <v>21989</v>
      </c>
      <c r="K6" s="275">
        <v>24684</v>
      </c>
      <c r="L6" s="275">
        <v>25497</v>
      </c>
      <c r="M6" s="275">
        <v>27128</v>
      </c>
      <c r="N6" s="275">
        <v>29145</v>
      </c>
      <c r="O6" s="276"/>
      <c r="P6" s="276"/>
      <c r="Q6" s="264"/>
      <c r="S6" s="28">
        <v>27128</v>
      </c>
      <c r="T6" s="28">
        <f>S6/Paraméterek!$B$42</f>
        <v>91.364677354169473</v>
      </c>
    </row>
    <row r="7" spans="1:20" x14ac:dyDescent="0.25">
      <c r="A7" s="296" t="s">
        <v>33</v>
      </c>
      <c r="B7" s="274" t="s">
        <v>34</v>
      </c>
      <c r="C7" s="275">
        <v>15837</v>
      </c>
      <c r="D7" s="275">
        <v>17140</v>
      </c>
      <c r="E7" s="275">
        <v>20197</v>
      </c>
      <c r="F7" s="275">
        <v>22301</v>
      </c>
      <c r="G7" s="275">
        <v>23302</v>
      </c>
      <c r="H7" s="275">
        <v>28378</v>
      </c>
      <c r="I7" s="275">
        <v>29958</v>
      </c>
      <c r="J7" s="275">
        <v>33732</v>
      </c>
      <c r="K7" s="275">
        <v>35146</v>
      </c>
      <c r="L7" s="275">
        <v>33933</v>
      </c>
      <c r="M7" s="275">
        <v>32653</v>
      </c>
      <c r="N7" s="275">
        <v>34154</v>
      </c>
      <c r="O7" s="276"/>
      <c r="P7" s="276"/>
      <c r="Q7" s="264"/>
      <c r="S7" s="28">
        <v>32653</v>
      </c>
      <c r="T7" s="28">
        <f>S7/Paraméterek!$B$42</f>
        <v>109.97238313350397</v>
      </c>
    </row>
    <row r="8" spans="1:20" x14ac:dyDescent="0.25">
      <c r="A8" s="296" t="s">
        <v>35</v>
      </c>
      <c r="B8" s="274" t="s">
        <v>36</v>
      </c>
      <c r="C8" s="275">
        <v>2028</v>
      </c>
      <c r="D8" s="275">
        <v>2279</v>
      </c>
      <c r="E8" s="275">
        <v>2356</v>
      </c>
      <c r="F8" s="275">
        <v>3599</v>
      </c>
      <c r="G8" s="275">
        <v>2310</v>
      </c>
      <c r="H8" s="275">
        <v>2363</v>
      </c>
      <c r="I8" s="275">
        <v>2436</v>
      </c>
      <c r="J8" s="275">
        <v>2448</v>
      </c>
      <c r="K8" s="275">
        <v>2456</v>
      </c>
      <c r="L8" s="275">
        <v>2896</v>
      </c>
      <c r="M8" s="275">
        <v>3000</v>
      </c>
      <c r="N8" s="275">
        <v>3049</v>
      </c>
      <c r="O8" s="276"/>
      <c r="P8" s="276"/>
      <c r="Q8" s="264"/>
      <c r="S8" s="28">
        <v>3000</v>
      </c>
      <c r="T8" s="28">
        <f>S8/Paraméterek!$B$42</f>
        <v>10.103731644887512</v>
      </c>
    </row>
    <row r="9" spans="1:20" x14ac:dyDescent="0.25">
      <c r="A9" s="296" t="s">
        <v>37</v>
      </c>
      <c r="B9" s="274" t="s">
        <v>38</v>
      </c>
      <c r="C9" s="275">
        <v>68</v>
      </c>
      <c r="D9" s="275">
        <v>42</v>
      </c>
      <c r="E9" s="275">
        <v>48</v>
      </c>
      <c r="F9" s="275">
        <v>61</v>
      </c>
      <c r="G9" s="275">
        <v>78</v>
      </c>
      <c r="H9" s="275">
        <v>149</v>
      </c>
      <c r="I9" s="275">
        <v>66</v>
      </c>
      <c r="J9" s="275">
        <v>72</v>
      </c>
      <c r="K9" s="275">
        <v>324</v>
      </c>
      <c r="L9" s="275">
        <v>291</v>
      </c>
      <c r="M9" s="275">
        <v>34</v>
      </c>
      <c r="N9" s="275">
        <v>40</v>
      </c>
      <c r="O9" s="276"/>
      <c r="P9" s="276"/>
      <c r="Q9" s="264"/>
      <c r="S9" s="28">
        <v>34</v>
      </c>
      <c r="T9" s="28">
        <f>S9/Paraméterek!$B$42</f>
        <v>0.11450895864205846</v>
      </c>
    </row>
    <row r="10" spans="1:20" x14ac:dyDescent="0.25">
      <c r="A10" s="296" t="s">
        <v>39</v>
      </c>
      <c r="B10" s="274" t="s">
        <v>40</v>
      </c>
      <c r="C10" s="275">
        <v>44</v>
      </c>
      <c r="D10" s="275">
        <v>104</v>
      </c>
      <c r="E10" s="275">
        <v>231</v>
      </c>
      <c r="F10" s="275">
        <v>340</v>
      </c>
      <c r="G10" s="275">
        <v>607</v>
      </c>
      <c r="H10" s="275">
        <v>588</v>
      </c>
      <c r="I10" s="275">
        <v>450</v>
      </c>
      <c r="J10" s="275">
        <v>93</v>
      </c>
      <c r="K10" s="275">
        <v>85</v>
      </c>
      <c r="L10" s="275">
        <v>280</v>
      </c>
      <c r="M10" s="275">
        <v>415</v>
      </c>
      <c r="N10" s="275">
        <v>641</v>
      </c>
      <c r="O10" s="276"/>
      <c r="P10" s="276"/>
      <c r="Q10" s="264"/>
      <c r="S10" s="28">
        <v>415</v>
      </c>
      <c r="T10" s="28">
        <f>S10/Paraméterek!$B$42</f>
        <v>1.3976828775427723</v>
      </c>
    </row>
    <row r="11" spans="1:20" x14ac:dyDescent="0.25">
      <c r="A11" s="294" t="s">
        <v>42</v>
      </c>
      <c r="B11" s="269" t="s">
        <v>43</v>
      </c>
      <c r="C11" s="270">
        <f t="shared" ref="C11:D11" si="0">SUM(C6:C10)</f>
        <v>31533</v>
      </c>
      <c r="D11" s="270">
        <f t="shared" si="0"/>
        <v>35433</v>
      </c>
      <c r="E11" s="270">
        <f>SUM(E6:E10)</f>
        <v>41022</v>
      </c>
      <c r="F11" s="270">
        <f t="shared" ref="F11" si="1">SUM(F6:F10)</f>
        <v>43627</v>
      </c>
      <c r="G11" s="270">
        <f t="shared" ref="G11:H11" si="2">SUM(G6:G10)</f>
        <v>44958</v>
      </c>
      <c r="H11" s="270">
        <f t="shared" si="2"/>
        <v>50542</v>
      </c>
      <c r="I11" s="312">
        <f t="shared" ref="I11" si="3">SUM(I6:I10)</f>
        <v>53527</v>
      </c>
      <c r="J11" s="270">
        <f t="shared" ref="J11:K11" si="4">SUM(J6:J10)</f>
        <v>58334</v>
      </c>
      <c r="K11" s="270">
        <f t="shared" si="4"/>
        <v>62695</v>
      </c>
      <c r="L11" s="270">
        <f t="shared" ref="L11" si="5">SUM(L6:L10)</f>
        <v>62897</v>
      </c>
      <c r="M11" s="270">
        <f t="shared" ref="M11:N11" si="6">SUM(M6:M10)</f>
        <v>63230</v>
      </c>
      <c r="N11" s="270">
        <f t="shared" si="6"/>
        <v>67029</v>
      </c>
      <c r="O11" s="271"/>
      <c r="P11" s="271"/>
      <c r="Q11" s="265"/>
      <c r="S11" s="30">
        <f t="shared" ref="S11" si="7">SUM(S5:S10)</f>
        <v>63230</v>
      </c>
      <c r="T11" s="30">
        <f>S11/Paraméterek!$B$42</f>
        <v>212.95298396874577</v>
      </c>
    </row>
    <row r="12" spans="1:20" x14ac:dyDescent="0.25">
      <c r="A12" s="296" t="s">
        <v>45</v>
      </c>
      <c r="B12" s="274" t="s">
        <v>46</v>
      </c>
      <c r="C12" s="277">
        <v>11403</v>
      </c>
      <c r="D12" s="277">
        <v>12294</v>
      </c>
      <c r="E12" s="277">
        <v>13332</v>
      </c>
      <c r="F12" s="277">
        <v>14411</v>
      </c>
      <c r="G12" s="277">
        <v>15457</v>
      </c>
      <c r="H12" s="308">
        <v>14925</v>
      </c>
      <c r="I12" s="313">
        <v>15344</v>
      </c>
      <c r="J12" s="310">
        <v>16823</v>
      </c>
      <c r="K12" s="277">
        <v>17862</v>
      </c>
      <c r="L12" s="277">
        <v>18703</v>
      </c>
      <c r="M12" s="277">
        <v>19052</v>
      </c>
      <c r="N12" s="277">
        <v>19502</v>
      </c>
      <c r="O12" s="278"/>
      <c r="P12" s="278"/>
      <c r="Q12" s="266"/>
      <c r="S12" s="31">
        <v>19052</v>
      </c>
      <c r="T12" s="31">
        <f>S12/Paraméterek!$B$42</f>
        <v>64.165431766132286</v>
      </c>
    </row>
    <row r="13" spans="1:20" x14ac:dyDescent="0.25">
      <c r="A13" s="296" t="s">
        <v>48</v>
      </c>
      <c r="B13" s="274" t="s">
        <v>49</v>
      </c>
      <c r="C13" s="275">
        <v>2953</v>
      </c>
      <c r="D13" s="275">
        <v>3479</v>
      </c>
      <c r="E13" s="275">
        <v>4134</v>
      </c>
      <c r="F13" s="275">
        <v>4274</v>
      </c>
      <c r="G13" s="275">
        <v>5015</v>
      </c>
      <c r="H13" s="309">
        <v>4915</v>
      </c>
      <c r="I13" s="275">
        <v>4997</v>
      </c>
      <c r="J13" s="311">
        <v>6144</v>
      </c>
      <c r="K13" s="275">
        <v>5860</v>
      </c>
      <c r="L13" s="275">
        <v>5345</v>
      </c>
      <c r="M13" s="275">
        <v>5280</v>
      </c>
      <c r="N13" s="275">
        <v>5576</v>
      </c>
      <c r="O13" s="276"/>
      <c r="P13" s="276"/>
      <c r="Q13" s="264"/>
      <c r="S13" s="28">
        <v>5280</v>
      </c>
      <c r="T13" s="28">
        <f>S13/Paraméterek!$B$42</f>
        <v>17.782567695002019</v>
      </c>
    </row>
    <row r="14" spans="1:20" x14ac:dyDescent="0.25">
      <c r="A14" s="296" t="s">
        <v>51</v>
      </c>
      <c r="B14" s="274" t="s">
        <v>52</v>
      </c>
      <c r="C14" s="275">
        <v>4188</v>
      </c>
      <c r="D14" s="275">
        <v>4608</v>
      </c>
      <c r="E14" s="275">
        <v>5115</v>
      </c>
      <c r="F14" s="275">
        <v>5328</v>
      </c>
      <c r="G14" s="275">
        <v>5754</v>
      </c>
      <c r="H14" s="309">
        <v>5756</v>
      </c>
      <c r="I14" s="314">
        <v>5776</v>
      </c>
      <c r="J14" s="311">
        <v>8020</v>
      </c>
      <c r="K14" s="275">
        <v>7654</v>
      </c>
      <c r="L14" s="275">
        <v>8419</v>
      </c>
      <c r="M14" s="275">
        <v>8557</v>
      </c>
      <c r="N14" s="275">
        <v>8809</v>
      </c>
      <c r="O14" s="276"/>
      <c r="P14" s="276"/>
      <c r="Q14" s="264"/>
      <c r="S14" s="28">
        <v>8557</v>
      </c>
      <c r="T14" s="28">
        <f>S14/Paraméterek!$B$42</f>
        <v>28.819210561767477</v>
      </c>
    </row>
    <row r="15" spans="1:20" x14ac:dyDescent="0.25">
      <c r="A15" s="294" t="s">
        <v>54</v>
      </c>
      <c r="B15" s="269" t="s">
        <v>55</v>
      </c>
      <c r="C15" s="270">
        <f t="shared" ref="C15:I15" si="8">SUM(C12:C14)</f>
        <v>18544</v>
      </c>
      <c r="D15" s="270">
        <f t="shared" si="8"/>
        <v>20381</v>
      </c>
      <c r="E15" s="270">
        <f t="shared" si="8"/>
        <v>22581</v>
      </c>
      <c r="F15" s="270">
        <f t="shared" si="8"/>
        <v>24013</v>
      </c>
      <c r="G15" s="270">
        <f t="shared" si="8"/>
        <v>26226</v>
      </c>
      <c r="H15" s="270">
        <f t="shared" si="8"/>
        <v>25596</v>
      </c>
      <c r="I15" s="273">
        <f t="shared" si="8"/>
        <v>26117</v>
      </c>
      <c r="J15" s="270">
        <f t="shared" ref="J15" si="9">SUM(J12:J14)</f>
        <v>30987</v>
      </c>
      <c r="K15" s="270">
        <f>SUM(K12:K14)</f>
        <v>31376</v>
      </c>
      <c r="L15" s="270">
        <f t="shared" ref="L15:N15" si="10">SUM(L12:L14)</f>
        <v>32467</v>
      </c>
      <c r="M15" s="270">
        <f t="shared" si="10"/>
        <v>32889</v>
      </c>
      <c r="N15" s="270">
        <f t="shared" si="10"/>
        <v>33887</v>
      </c>
      <c r="O15" s="271"/>
      <c r="P15" s="271"/>
      <c r="Q15" s="265"/>
      <c r="S15" s="30">
        <f t="shared" ref="S15" si="11">SUM(S12:S14)</f>
        <v>32889</v>
      </c>
      <c r="T15" s="30">
        <f>S15/Paraméterek!$B$42</f>
        <v>110.76721002290179</v>
      </c>
    </row>
    <row r="16" spans="1:20" x14ac:dyDescent="0.25">
      <c r="A16" s="295" t="s">
        <v>57</v>
      </c>
      <c r="B16" s="272" t="s">
        <v>58</v>
      </c>
      <c r="C16" s="270">
        <v>17268</v>
      </c>
      <c r="D16" s="270">
        <v>17617</v>
      </c>
      <c r="E16" s="270">
        <v>14269</v>
      </c>
      <c r="F16" s="270">
        <v>14248</v>
      </c>
      <c r="G16" s="270">
        <v>13994</v>
      </c>
      <c r="H16" s="270">
        <v>14107</v>
      </c>
      <c r="I16" s="270">
        <v>16015</v>
      </c>
      <c r="J16" s="270">
        <v>18164</v>
      </c>
      <c r="K16" s="270">
        <v>21754</v>
      </c>
      <c r="L16" s="270">
        <v>24114</v>
      </c>
      <c r="M16" s="270">
        <v>20398</v>
      </c>
      <c r="N16" s="270">
        <v>22825</v>
      </c>
      <c r="O16" s="271"/>
      <c r="P16" s="271"/>
      <c r="Q16" s="262"/>
      <c r="S16" s="22">
        <v>20398</v>
      </c>
      <c r="T16" s="32">
        <f>S16/Paraméterek!$B$42</f>
        <v>68.698639364138486</v>
      </c>
    </row>
    <row r="17" spans="1:20" x14ac:dyDescent="0.25">
      <c r="A17" s="295" t="s">
        <v>60</v>
      </c>
      <c r="B17" s="272" t="s">
        <v>61</v>
      </c>
      <c r="C17" s="279">
        <v>32786</v>
      </c>
      <c r="D17" s="279">
        <v>28787</v>
      </c>
      <c r="E17" s="279">
        <v>31448</v>
      </c>
      <c r="F17" s="279">
        <v>30540</v>
      </c>
      <c r="G17" s="279">
        <v>44682</v>
      </c>
      <c r="H17" s="279">
        <v>37367</v>
      </c>
      <c r="I17" s="279">
        <v>36768</v>
      </c>
      <c r="J17" s="279">
        <v>37559</v>
      </c>
      <c r="K17" s="279">
        <v>40945</v>
      </c>
      <c r="L17" s="279">
        <v>30337</v>
      </c>
      <c r="M17" s="279">
        <v>32889</v>
      </c>
      <c r="N17" s="279">
        <v>33456</v>
      </c>
      <c r="O17" s="280"/>
      <c r="P17" s="280"/>
      <c r="Q17" s="100"/>
      <c r="S17" s="33">
        <v>32889</v>
      </c>
      <c r="T17" s="33">
        <f>S17/Paraméterek!$B$42</f>
        <v>110.76721002290179</v>
      </c>
    </row>
    <row r="18" spans="1:20" x14ac:dyDescent="0.25">
      <c r="A18" s="296" t="s">
        <v>62</v>
      </c>
      <c r="B18" s="274" t="s">
        <v>63</v>
      </c>
      <c r="C18" s="275">
        <v>875</v>
      </c>
      <c r="D18" s="275">
        <v>357</v>
      </c>
      <c r="E18" s="275">
        <v>1815</v>
      </c>
      <c r="F18" s="275">
        <v>757</v>
      </c>
      <c r="G18" s="275">
        <v>3783</v>
      </c>
      <c r="H18" s="275">
        <v>2672</v>
      </c>
      <c r="I18" s="275">
        <v>416</v>
      </c>
      <c r="J18" s="275">
        <v>604</v>
      </c>
      <c r="K18" s="275">
        <v>680</v>
      </c>
      <c r="L18" s="275">
        <v>171</v>
      </c>
      <c r="M18" s="275">
        <v>202</v>
      </c>
      <c r="N18" s="275">
        <v>192</v>
      </c>
      <c r="O18" s="276"/>
      <c r="P18" s="276"/>
      <c r="Q18" s="263"/>
      <c r="S18" s="18">
        <v>202</v>
      </c>
      <c r="T18" s="18">
        <f>S18/Paraméterek!$B$42</f>
        <v>0.68031793075575908</v>
      </c>
    </row>
    <row r="19" spans="1:20" ht="15.75" thickBot="1" x14ac:dyDescent="0.3">
      <c r="A19" s="297" t="s">
        <v>65</v>
      </c>
      <c r="B19" s="281" t="s">
        <v>66</v>
      </c>
      <c r="C19" s="282">
        <f t="shared" ref="C19:I19" si="12">+C2+C3+C4-C11-C15-C16-C17</f>
        <v>-3756</v>
      </c>
      <c r="D19" s="282">
        <f t="shared" si="12"/>
        <v>-825</v>
      </c>
      <c r="E19" s="282">
        <f t="shared" si="12"/>
        <v>4376</v>
      </c>
      <c r="F19" s="282">
        <f t="shared" si="12"/>
        <v>4489</v>
      </c>
      <c r="G19" s="282">
        <f t="shared" si="12"/>
        <v>9855</v>
      </c>
      <c r="H19" s="282">
        <f t="shared" si="12"/>
        <v>21424</v>
      </c>
      <c r="I19" s="282">
        <f t="shared" si="12"/>
        <v>27160</v>
      </c>
      <c r="J19" s="282">
        <f>+J2+J3+J4-J11-J15-J16-J17</f>
        <v>27127</v>
      </c>
      <c r="K19" s="282">
        <f>+K2+K3+K4-K11-K15-K16-K17</f>
        <v>29447</v>
      </c>
      <c r="L19" s="282">
        <f>+L2+L3+L4-L11-L15-L16-L17</f>
        <v>40185</v>
      </c>
      <c r="M19" s="282">
        <f t="shared" ref="M19:N19" si="13">+M2+M3+M4-M11-M15-M16-M17</f>
        <v>40105</v>
      </c>
      <c r="N19" s="282">
        <f t="shared" si="13"/>
        <v>20225</v>
      </c>
      <c r="O19" s="280"/>
      <c r="P19" s="280"/>
      <c r="Q19" s="100"/>
      <c r="S19" s="38">
        <f>+S2+S3+S4-S11-S15-S16-S17</f>
        <v>40105</v>
      </c>
      <c r="T19" s="38">
        <f>S19/Paraméterek!$B$42</f>
        <v>135.07005253940454</v>
      </c>
    </row>
    <row r="20" spans="1:20" x14ac:dyDescent="0.25">
      <c r="A20" s="166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</row>
    <row r="21" spans="1:20" x14ac:dyDescent="0.25">
      <c r="A21" s="166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R21" s="159" t="s">
        <v>341</v>
      </c>
      <c r="S21">
        <v>18292</v>
      </c>
      <c r="T21" s="1">
        <f>S21/Paraméterek!$B$42</f>
        <v>61.605819749427454</v>
      </c>
    </row>
    <row r="22" spans="1:20" x14ac:dyDescent="0.25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T22" s="1"/>
    </row>
    <row r="23" spans="1:20" x14ac:dyDescent="0.25">
      <c r="A23" s="287" t="s">
        <v>453</v>
      </c>
      <c r="B23" s="288"/>
      <c r="C23" s="288">
        <v>2010</v>
      </c>
      <c r="D23" s="288">
        <v>2011</v>
      </c>
      <c r="E23" s="288">
        <v>2012</v>
      </c>
      <c r="F23" s="288">
        <v>2013</v>
      </c>
      <c r="G23" s="288">
        <v>2014</v>
      </c>
      <c r="H23" s="166"/>
      <c r="I23" s="166"/>
      <c r="J23" s="166"/>
      <c r="K23" s="166"/>
      <c r="L23" s="166"/>
      <c r="M23" s="166"/>
      <c r="N23" s="166"/>
      <c r="O23" s="166"/>
      <c r="P23" s="166"/>
      <c r="R23" t="s">
        <v>424</v>
      </c>
      <c r="S23">
        <v>19329.400000000001</v>
      </c>
      <c r="T23" s="1">
        <f>S23/Paraméterek!$B$42</f>
        <v>65.099690152229556</v>
      </c>
    </row>
    <row r="24" spans="1:20" x14ac:dyDescent="0.25">
      <c r="A24" s="286" t="s">
        <v>452</v>
      </c>
      <c r="B24" s="166"/>
      <c r="C24" s="279">
        <v>17892</v>
      </c>
      <c r="D24" s="279">
        <v>21559</v>
      </c>
      <c r="E24" s="279">
        <v>16420</v>
      </c>
      <c r="F24" s="279">
        <v>17260</v>
      </c>
      <c r="G24" s="279">
        <v>13226</v>
      </c>
      <c r="H24" s="166"/>
      <c r="I24" s="166"/>
      <c r="J24" s="166"/>
      <c r="K24" s="166"/>
      <c r="L24" s="166"/>
      <c r="M24" s="166"/>
      <c r="N24" s="166"/>
      <c r="O24" s="166"/>
      <c r="P24" s="166"/>
      <c r="R24" t="s">
        <v>425</v>
      </c>
      <c r="S24" s="1">
        <f>S23/Paraméterek!B39</f>
        <v>1342.3194444444446</v>
      </c>
      <c r="T24" s="250">
        <f>T23/Paraméterek!B39</f>
        <v>4.5208118161270523</v>
      </c>
    </row>
    <row r="25" spans="1:20" x14ac:dyDescent="0.25">
      <c r="A25" s="283" t="s">
        <v>451</v>
      </c>
      <c r="B25" s="166"/>
      <c r="C25" s="284">
        <v>12934</v>
      </c>
      <c r="D25" s="284">
        <v>14623</v>
      </c>
      <c r="E25" s="284">
        <v>16240</v>
      </c>
      <c r="F25" s="284">
        <v>18292</v>
      </c>
      <c r="G25" s="284">
        <v>20498</v>
      </c>
      <c r="H25" s="166"/>
      <c r="I25" s="166"/>
      <c r="J25" s="166"/>
      <c r="K25" s="166"/>
      <c r="L25" s="166"/>
      <c r="M25" s="166"/>
      <c r="N25" s="166"/>
      <c r="O25" s="166"/>
      <c r="P25" s="166"/>
    </row>
    <row r="26" spans="1:20" x14ac:dyDescent="0.25">
      <c r="A26" s="283" t="s">
        <v>450</v>
      </c>
      <c r="B26" s="166"/>
      <c r="C26" s="284">
        <v>23127</v>
      </c>
      <c r="D26" s="284">
        <v>23127</v>
      </c>
      <c r="E26" s="284">
        <v>19329</v>
      </c>
      <c r="F26" s="284">
        <v>19329</v>
      </c>
      <c r="G26" s="284">
        <v>21294</v>
      </c>
      <c r="H26" s="166"/>
      <c r="I26" s="166"/>
      <c r="J26" s="166"/>
      <c r="K26" s="166"/>
      <c r="L26" s="166"/>
      <c r="M26" s="166"/>
      <c r="N26" s="166"/>
      <c r="O26" s="166"/>
      <c r="P26" s="166"/>
    </row>
    <row r="27" spans="1:20" ht="24" customHeight="1" x14ac:dyDescent="0.25">
      <c r="A27" s="166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R27" s="267" t="s">
        <v>436</v>
      </c>
      <c r="S27">
        <f>32889-19329-3818-2661-5923</f>
        <v>1158</v>
      </c>
      <c r="T27" s="1">
        <f>S27/Paraméterek!$B$42</f>
        <v>3.9000404149265795</v>
      </c>
    </row>
    <row r="28" spans="1:20" ht="29.25" customHeight="1" x14ac:dyDescent="0.25">
      <c r="A28" s="289"/>
      <c r="B28" s="292"/>
      <c r="C28" s="288">
        <v>2003</v>
      </c>
      <c r="D28" s="288">
        <v>2004</v>
      </c>
      <c r="E28" s="288">
        <v>2005</v>
      </c>
      <c r="F28" s="288">
        <v>2006</v>
      </c>
      <c r="G28" s="288">
        <v>2007</v>
      </c>
      <c r="H28" s="288">
        <v>2008</v>
      </c>
      <c r="I28" s="288">
        <v>2009</v>
      </c>
      <c r="J28" s="288">
        <v>2010</v>
      </c>
      <c r="K28" s="288">
        <v>2011</v>
      </c>
      <c r="L28" s="288">
        <v>2012</v>
      </c>
      <c r="M28" s="288">
        <v>2013</v>
      </c>
      <c r="N28" s="288">
        <v>2014</v>
      </c>
      <c r="O28" s="291" t="s">
        <v>458</v>
      </c>
      <c r="P28" s="291" t="s">
        <v>459</v>
      </c>
      <c r="Q28" s="261"/>
    </row>
    <row r="29" spans="1:20" x14ac:dyDescent="0.25">
      <c r="A29" s="283" t="s">
        <v>454</v>
      </c>
      <c r="B29" s="293"/>
      <c r="C29" s="285">
        <f t="shared" ref="C29:N29" si="14">C19/C2</f>
        <v>-4.4675460611611338E-2</v>
      </c>
      <c r="D29" s="285">
        <f t="shared" si="14"/>
        <v>-8.606929360583394E-3</v>
      </c>
      <c r="E29" s="285">
        <f t="shared" si="14"/>
        <v>3.9667144074403089E-2</v>
      </c>
      <c r="F29" s="285">
        <f t="shared" si="14"/>
        <v>3.9943763736508188E-2</v>
      </c>
      <c r="G29" s="285">
        <f t="shared" si="14"/>
        <v>7.3826307785660239E-2</v>
      </c>
      <c r="H29" s="285">
        <f t="shared" si="14"/>
        <v>0.14849522436475041</v>
      </c>
      <c r="I29" s="285">
        <f t="shared" si="14"/>
        <v>0.17301126229424654</v>
      </c>
      <c r="J29" s="285">
        <f t="shared" si="14"/>
        <v>0.16159816997980544</v>
      </c>
      <c r="K29" s="285">
        <f t="shared" si="14"/>
        <v>0.16863861272735603</v>
      </c>
      <c r="L29" s="285">
        <f t="shared" si="14"/>
        <v>0.21810869341033309</v>
      </c>
      <c r="M29" s="285">
        <f t="shared" si="14"/>
        <v>0.2161668319606744</v>
      </c>
      <c r="N29" s="285">
        <f t="shared" si="14"/>
        <v>0.11699001608070431</v>
      </c>
      <c r="O29" s="285">
        <f>AVERAGE(C29:N29)</f>
        <v>0.10859696970352058</v>
      </c>
      <c r="P29" s="285">
        <f>AVERAGE(H29:N29)</f>
        <v>0.17185840154541004</v>
      </c>
      <c r="Q29" s="261"/>
    </row>
    <row r="30" spans="1:20" x14ac:dyDescent="0.25">
      <c r="A30" s="283" t="s">
        <v>455</v>
      </c>
      <c r="B30" s="293"/>
      <c r="C30" s="285">
        <f t="shared" ref="C30:N30" si="15">(C19+C16)/C2</f>
        <v>0.16071747172100437</v>
      </c>
      <c r="D30" s="285">
        <f t="shared" si="15"/>
        <v>0.17518491857323193</v>
      </c>
      <c r="E30" s="285">
        <f t="shared" si="15"/>
        <v>0.16901140339745099</v>
      </c>
      <c r="F30" s="285">
        <f t="shared" si="15"/>
        <v>0.16672450459589083</v>
      </c>
      <c r="G30" s="285">
        <f t="shared" si="15"/>
        <v>0.17865891571590167</v>
      </c>
      <c r="H30" s="285">
        <f t="shared" si="15"/>
        <v>0.24627445000485187</v>
      </c>
      <c r="I30" s="285">
        <f t="shared" si="15"/>
        <v>0.27502802833409773</v>
      </c>
      <c r="J30" s="285">
        <f t="shared" si="15"/>
        <v>0.26980287966068378</v>
      </c>
      <c r="K30" s="285">
        <f t="shared" si="15"/>
        <v>0.29322055252668711</v>
      </c>
      <c r="L30" s="285">
        <f t="shared" si="15"/>
        <v>0.34899019230038592</v>
      </c>
      <c r="M30" s="285">
        <f t="shared" si="15"/>
        <v>0.3261125005390022</v>
      </c>
      <c r="N30" s="285">
        <f t="shared" si="15"/>
        <v>0.24901953979106653</v>
      </c>
      <c r="O30" s="285">
        <f t="shared" ref="O30:O32" si="16">AVERAGE(C30:N30)</f>
        <v>0.23822877976335458</v>
      </c>
      <c r="P30" s="285">
        <f t="shared" ref="P30:P32" si="17">AVERAGE(H30:N30)</f>
        <v>0.28692116330811074</v>
      </c>
    </row>
    <row r="31" spans="1:20" x14ac:dyDescent="0.25">
      <c r="A31" s="283" t="s">
        <v>456</v>
      </c>
      <c r="B31" s="293"/>
      <c r="C31" s="285">
        <f t="shared" ref="C31:N31" si="18">C15/C2</f>
        <v>0.22057021873847726</v>
      </c>
      <c r="D31" s="285">
        <f t="shared" si="18"/>
        <v>0.21262766945218198</v>
      </c>
      <c r="E31" s="285">
        <f t="shared" si="18"/>
        <v>0.20469007777515907</v>
      </c>
      <c r="F31" s="285">
        <f t="shared" si="18"/>
        <v>0.21367110684000248</v>
      </c>
      <c r="G31" s="285">
        <f t="shared" si="18"/>
        <v>0.19646562638119994</v>
      </c>
      <c r="H31" s="285">
        <f t="shared" si="18"/>
        <v>0.17741242358290474</v>
      </c>
      <c r="I31" s="285">
        <f t="shared" si="18"/>
        <v>0.16636727309789534</v>
      </c>
      <c r="J31" s="285">
        <f t="shared" si="18"/>
        <v>0.1845925643515402</v>
      </c>
      <c r="K31" s="285">
        <f t="shared" si="18"/>
        <v>0.17968571035873002</v>
      </c>
      <c r="L31" s="285">
        <f t="shared" si="18"/>
        <v>0.17621836379129735</v>
      </c>
      <c r="M31" s="285">
        <f t="shared" si="18"/>
        <v>0.17727243327152775</v>
      </c>
      <c r="N31" s="285">
        <f t="shared" si="18"/>
        <v>0.19601684424854521</v>
      </c>
      <c r="O31" s="285">
        <f t="shared" si="16"/>
        <v>0.19213252599078842</v>
      </c>
      <c r="P31" s="285">
        <f t="shared" si="17"/>
        <v>0.17965223038606296</v>
      </c>
      <c r="Q31" s="261"/>
    </row>
    <row r="32" spans="1:20" x14ac:dyDescent="0.25">
      <c r="A32" s="283" t="s">
        <v>457</v>
      </c>
      <c r="B32" s="293"/>
      <c r="C32" s="285">
        <f t="shared" ref="C32:N32" si="19">C11/C2</f>
        <v>0.37506690614109167</v>
      </c>
      <c r="D32" s="285">
        <f t="shared" si="19"/>
        <v>0.36965979155581985</v>
      </c>
      <c r="E32" s="285">
        <f t="shared" si="19"/>
        <v>0.37185228158596056</v>
      </c>
      <c r="F32" s="285">
        <f t="shared" si="19"/>
        <v>0.38819928280967764</v>
      </c>
      <c r="G32" s="285">
        <f t="shared" si="19"/>
        <v>0.3367917955786619</v>
      </c>
      <c r="H32" s="285">
        <f t="shared" si="19"/>
        <v>0.35031953089260714</v>
      </c>
      <c r="I32" s="285">
        <f t="shared" si="19"/>
        <v>0.34097105437496816</v>
      </c>
      <c r="J32" s="285">
        <f t="shared" si="19"/>
        <v>0.34750129566859478</v>
      </c>
      <c r="K32" s="285">
        <f t="shared" si="19"/>
        <v>0.35904499014981445</v>
      </c>
      <c r="L32" s="285">
        <f t="shared" si="19"/>
        <v>0.34138067660643823</v>
      </c>
      <c r="M32" s="285">
        <f t="shared" si="19"/>
        <v>0.34081109050924929</v>
      </c>
      <c r="N32" s="285">
        <f t="shared" si="19"/>
        <v>0.3877242911185923</v>
      </c>
      <c r="O32" s="285">
        <f t="shared" si="16"/>
        <v>0.35911024891595639</v>
      </c>
      <c r="P32" s="285">
        <f t="shared" si="17"/>
        <v>0.35253613276003776</v>
      </c>
      <c r="Q32" s="261"/>
    </row>
    <row r="33" spans="1:16" x14ac:dyDescent="0.25">
      <c r="A33" s="283" t="s">
        <v>461</v>
      </c>
      <c r="B33" s="166"/>
      <c r="C33" s="285">
        <f>C17/C2</f>
        <v>0.38997062077004507</v>
      </c>
      <c r="D33" s="285">
        <f t="shared" ref="D33:N33" si="20">D17/D2</f>
        <v>0.30032445515528988</v>
      </c>
      <c r="E33" s="285">
        <f t="shared" si="20"/>
        <v>0.28506680686741964</v>
      </c>
      <c r="F33" s="285">
        <f t="shared" si="20"/>
        <v>0.27174928592402764</v>
      </c>
      <c r="G33" s="285">
        <f t="shared" si="20"/>
        <v>0.33472420948542575</v>
      </c>
      <c r="H33" s="285">
        <f t="shared" si="20"/>
        <v>0.25900023566269736</v>
      </c>
      <c r="I33" s="285">
        <f t="shared" si="20"/>
        <v>0.23421495184222596</v>
      </c>
      <c r="J33" s="285">
        <f t="shared" si="20"/>
        <v>0.22374260575336427</v>
      </c>
      <c r="K33" s="285">
        <f t="shared" si="20"/>
        <v>0.23448595775873918</v>
      </c>
      <c r="L33" s="285">
        <f t="shared" si="20"/>
        <v>0.16465754465569926</v>
      </c>
      <c r="M33" s="285">
        <f t="shared" si="20"/>
        <v>0.17727243327152775</v>
      </c>
      <c r="N33" s="285">
        <f t="shared" si="20"/>
        <v>0.19352375663762886</v>
      </c>
      <c r="O33" s="285">
        <f t="shared" ref="O33" si="21">AVERAGE(C33:N33)</f>
        <v>0.25572773864867426</v>
      </c>
      <c r="P33" s="285">
        <f t="shared" ref="P33" si="22">AVERAGE(H33:N33)</f>
        <v>0.21241392651169752</v>
      </c>
    </row>
    <row r="36" spans="1:16" x14ac:dyDescent="0.25">
      <c r="C36">
        <v>2003</v>
      </c>
      <c r="D36">
        <v>2004</v>
      </c>
      <c r="E36">
        <v>2005</v>
      </c>
      <c r="F36">
        <v>2006</v>
      </c>
      <c r="G36">
        <v>2007</v>
      </c>
      <c r="H36">
        <v>2008</v>
      </c>
      <c r="I36">
        <v>2009</v>
      </c>
      <c r="J36">
        <v>2010</v>
      </c>
      <c r="K36">
        <v>2011</v>
      </c>
      <c r="L36">
        <v>2012</v>
      </c>
      <c r="M36">
        <v>2013</v>
      </c>
      <c r="N36">
        <v>2014</v>
      </c>
    </row>
    <row r="37" spans="1:16" ht="15.75" thickBot="1" x14ac:dyDescent="0.3">
      <c r="A37" s="297" t="s">
        <v>463</v>
      </c>
      <c r="C37" s="2">
        <f>C19</f>
        <v>-3756</v>
      </c>
      <c r="D37" s="2">
        <f t="shared" ref="D37:N37" si="23">D19</f>
        <v>-825</v>
      </c>
      <c r="E37" s="2">
        <f t="shared" si="23"/>
        <v>4376</v>
      </c>
      <c r="F37" s="2">
        <f t="shared" si="23"/>
        <v>4489</v>
      </c>
      <c r="G37" s="2">
        <f t="shared" si="23"/>
        <v>9855</v>
      </c>
      <c r="H37" s="2">
        <f t="shared" si="23"/>
        <v>21424</v>
      </c>
      <c r="I37" s="2">
        <f t="shared" si="23"/>
        <v>27160</v>
      </c>
      <c r="J37" s="2">
        <f t="shared" si="23"/>
        <v>27127</v>
      </c>
      <c r="K37" s="2">
        <f t="shared" si="23"/>
        <v>29447</v>
      </c>
      <c r="L37" s="2">
        <f t="shared" si="23"/>
        <v>40185</v>
      </c>
      <c r="M37" s="2">
        <f t="shared" si="23"/>
        <v>40105</v>
      </c>
      <c r="N37" s="2">
        <f t="shared" si="23"/>
        <v>20225</v>
      </c>
    </row>
    <row r="38" spans="1:16" x14ac:dyDescent="0.25">
      <c r="A38" s="295" t="s">
        <v>60</v>
      </c>
      <c r="C38" s="2">
        <f>C17</f>
        <v>32786</v>
      </c>
      <c r="D38" s="2">
        <f t="shared" ref="D38:N38" si="24">D17</f>
        <v>28787</v>
      </c>
      <c r="E38" s="2">
        <f t="shared" si="24"/>
        <v>31448</v>
      </c>
      <c r="F38" s="2">
        <f t="shared" si="24"/>
        <v>30540</v>
      </c>
      <c r="G38" s="2">
        <f t="shared" si="24"/>
        <v>44682</v>
      </c>
      <c r="H38" s="2">
        <f t="shared" si="24"/>
        <v>37367</v>
      </c>
      <c r="I38" s="2">
        <f t="shared" si="24"/>
        <v>36768</v>
      </c>
      <c r="J38" s="2">
        <f t="shared" si="24"/>
        <v>37559</v>
      </c>
      <c r="K38" s="2">
        <f t="shared" si="24"/>
        <v>40945</v>
      </c>
      <c r="L38" s="2">
        <f t="shared" si="24"/>
        <v>30337</v>
      </c>
      <c r="M38" s="2">
        <f t="shared" si="24"/>
        <v>32889</v>
      </c>
      <c r="N38" s="2">
        <f t="shared" si="24"/>
        <v>33456</v>
      </c>
    </row>
    <row r="39" spans="1:16" x14ac:dyDescent="0.25">
      <c r="A39" s="295" t="s">
        <v>57</v>
      </c>
      <c r="C39" s="2">
        <f>C16</f>
        <v>17268</v>
      </c>
      <c r="D39" s="2">
        <f t="shared" ref="D39:N39" si="25">D16</f>
        <v>17617</v>
      </c>
      <c r="E39" s="2">
        <f t="shared" si="25"/>
        <v>14269</v>
      </c>
      <c r="F39" s="2">
        <f t="shared" si="25"/>
        <v>14248</v>
      </c>
      <c r="G39" s="2">
        <f t="shared" si="25"/>
        <v>13994</v>
      </c>
      <c r="H39" s="2">
        <f t="shared" si="25"/>
        <v>14107</v>
      </c>
      <c r="I39" s="2">
        <f t="shared" si="25"/>
        <v>16015</v>
      </c>
      <c r="J39" s="2">
        <f t="shared" si="25"/>
        <v>18164</v>
      </c>
      <c r="K39" s="2">
        <f t="shared" si="25"/>
        <v>21754</v>
      </c>
      <c r="L39" s="2">
        <f t="shared" si="25"/>
        <v>24114</v>
      </c>
      <c r="M39" s="2">
        <f t="shared" si="25"/>
        <v>20398</v>
      </c>
      <c r="N39" s="2">
        <f t="shared" si="25"/>
        <v>22825</v>
      </c>
    </row>
    <row r="40" spans="1:16" x14ac:dyDescent="0.25">
      <c r="A40" s="294" t="s">
        <v>464</v>
      </c>
      <c r="C40" s="2">
        <f>C15</f>
        <v>18544</v>
      </c>
      <c r="D40" s="2">
        <f t="shared" ref="D40:N40" si="26">D15</f>
        <v>20381</v>
      </c>
      <c r="E40" s="2">
        <f t="shared" si="26"/>
        <v>22581</v>
      </c>
      <c r="F40" s="2">
        <f t="shared" si="26"/>
        <v>24013</v>
      </c>
      <c r="G40" s="2">
        <f t="shared" si="26"/>
        <v>26226</v>
      </c>
      <c r="H40" s="2">
        <f t="shared" si="26"/>
        <v>25596</v>
      </c>
      <c r="I40" s="2">
        <f t="shared" si="26"/>
        <v>26117</v>
      </c>
      <c r="J40" s="2">
        <f t="shared" si="26"/>
        <v>30987</v>
      </c>
      <c r="K40" s="2">
        <f t="shared" si="26"/>
        <v>31376</v>
      </c>
      <c r="L40" s="2">
        <f t="shared" si="26"/>
        <v>32467</v>
      </c>
      <c r="M40" s="2">
        <f t="shared" si="26"/>
        <v>32889</v>
      </c>
      <c r="N40" s="2">
        <f t="shared" si="26"/>
        <v>33887</v>
      </c>
    </row>
    <row r="41" spans="1:16" x14ac:dyDescent="0.25">
      <c r="A41" s="294" t="s">
        <v>462</v>
      </c>
      <c r="C41" s="2">
        <f>C11</f>
        <v>31533</v>
      </c>
      <c r="D41" s="2">
        <f t="shared" ref="D41:N41" si="27">D11</f>
        <v>35433</v>
      </c>
      <c r="E41" s="2">
        <f t="shared" si="27"/>
        <v>41022</v>
      </c>
      <c r="F41" s="2">
        <f t="shared" si="27"/>
        <v>43627</v>
      </c>
      <c r="G41" s="2">
        <f t="shared" si="27"/>
        <v>44958</v>
      </c>
      <c r="H41" s="2">
        <f t="shared" si="27"/>
        <v>50542</v>
      </c>
      <c r="I41" s="2">
        <f t="shared" si="27"/>
        <v>53527</v>
      </c>
      <c r="J41" s="2">
        <f t="shared" si="27"/>
        <v>58334</v>
      </c>
      <c r="K41" s="2">
        <f t="shared" si="27"/>
        <v>62695</v>
      </c>
      <c r="L41" s="2">
        <f t="shared" si="27"/>
        <v>62897</v>
      </c>
      <c r="M41" s="2">
        <f t="shared" si="27"/>
        <v>63230</v>
      </c>
      <c r="N41" s="2">
        <f t="shared" si="27"/>
        <v>67029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Intro</vt:lpstr>
      <vt:lpstr>Paraméterek</vt:lpstr>
      <vt:lpstr>Futtatási eredmény</vt:lpstr>
      <vt:lpstr>Pü. kimutatások</vt:lpstr>
      <vt:lpstr>Orosz hitel</vt:lpstr>
      <vt:lpstr>CAPEX&amp;Depr</vt:lpstr>
      <vt:lpstr>Paks1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Balázs</dc:creator>
  <cp:lastModifiedBy>koritarzs</cp:lastModifiedBy>
  <cp:lastPrinted>2015-06-04T13:25:56Z</cp:lastPrinted>
  <dcterms:created xsi:type="dcterms:W3CDTF">2014-02-16T10:56:36Z</dcterms:created>
  <dcterms:modified xsi:type="dcterms:W3CDTF">2015-06-23T11:11:15Z</dcterms:modified>
</cp:coreProperties>
</file>